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0" windowWidth="11940" windowHeight="8295" tabRatio="942" activeTab="10"/>
  </bookViews>
  <sheets>
    <sheet name="INFORMA" sheetId="1" r:id="rId1"/>
    <sheet name="PLANES" sheetId="2" r:id="rId2"/>
    <sheet name="INGRESOS" sheetId="3" r:id="rId3"/>
    <sheet name="COMPRAS" sheetId="4" r:id="rId4"/>
    <sheet name="SALARIOS" sheetId="5" r:id="rId5"/>
    <sheet name="GASTOS" sheetId="6" r:id="rId6"/>
    <sheet name="TESORERIA" sheetId="7" r:id="rId7"/>
    <sheet name="RESULTADOS" sheetId="8" r:id="rId8"/>
    <sheet name="BANC1" sheetId="9" r:id="rId9"/>
    <sheet name="BANC2" sheetId="10" r:id="rId10"/>
    <sheet name="BX" sheetId="11" r:id="rId11"/>
  </sheets>
  <definedNames>
    <definedName name="_xlnm.Print_Area" localSheetId="8">'BANC1'!$A$5:$C$14</definedName>
    <definedName name="_xlnm.Print_Area" localSheetId="9">'BANC2'!$A$5:$C$14</definedName>
    <definedName name="_xlnm.Print_Area" localSheetId="10">'BX'!$A$5:$C$14</definedName>
    <definedName name="Capital" localSheetId="9">IF('BANC2'!IS1&lt;&gt;"",MIN('BANC2'!IU1,'BANC2'!Pago_a_usar-'BANC2'!IV1),"")</definedName>
    <definedName name="Capital" localSheetId="10">IF('BX'!IS1&lt;&gt;"",MIN('BX'!IU1,'BX'!Pago_a_usar-'BX'!IV1),"")</definedName>
    <definedName name="Capital">IF('BANC1'!IS1&lt;&gt;"",MIN('BANC1'!IU1,Pago_a_usar-'BANC1'!IV1),"")</definedName>
    <definedName name="DXXX">Tasa_interés_anual/Pagos_por_año</definedName>
    <definedName name="Fecha_inicial_tabla" localSheetId="9">'BANC2'!$G$7</definedName>
    <definedName name="Fecha_inicial_tabla" localSheetId="10">'BX'!$G$7</definedName>
    <definedName name="Fecha_inicial_tabla">'BANC1'!$G$7</definedName>
    <definedName name="Interés" localSheetId="9">IF('BANC2'!IT1&lt;&gt;"",'BANC2'!IV1*'BANC2'!Tasa_periódica,"")</definedName>
    <definedName name="Interés" localSheetId="10">IF('BX'!IT1&lt;&gt;"",'BX'!IV1*'BX'!Tasa_periódica,"")</definedName>
    <definedName name="Interés">IF('BANC1'!IT1&lt;&gt;"",'BANC1'!IV1*Tasa_periódica,"")</definedName>
    <definedName name="Interés.acumulado" localSheetId="9">IF('BANC2'!IQ1&lt;&gt;"",'BANC2'!A65536+'BANC2'!IT1,"")</definedName>
    <definedName name="Interés.acumulado" localSheetId="10">IF('BX'!IQ1&lt;&gt;"",'BX'!A65536+'BX'!IT1,"")</definedName>
    <definedName name="Interés.acumulado">IF('BANC1'!IQ1&lt;&gt;"",'BANC1'!A65536+'BANC1'!IT1,"")</definedName>
    <definedName name="Interés_previo_tabla" localSheetId="9">'BANC2'!$G$17</definedName>
    <definedName name="Interés_previo_tabla" localSheetId="10">'BX'!$G$17</definedName>
    <definedName name="Interés_previo_tabla">'BANC1'!$G$17</definedName>
    <definedName name="Monto_préstamo" localSheetId="9">'BANC2'!$C$7</definedName>
    <definedName name="Monto_préstamo" localSheetId="10">'BX'!$C$7</definedName>
    <definedName name="Monto_préstamo">'BANC1'!$C$7</definedName>
    <definedName name="Mostrar.fecha" localSheetId="9">IF('BANC2'!IV1&lt;&gt;"",DATE(YEAR('BANC2'!Vencim_primer_pago),MONTH('BANC2'!Vencim_primer_pago)+('BANC2'!IV1-1)*12/'BANC2'!Pagos_por_año,DAY('BANC2'!Vencim_primer_pago)),"")</definedName>
    <definedName name="Mostrar.fecha" localSheetId="10">IF('BX'!IV1&lt;&gt;"",DATE(YEAR('BX'!Vencim_primer_pago),MONTH('BX'!Vencim_primer_pago)+('BX'!IV1-1)*12/'BX'!Pagos_por_año,DAY('BX'!Vencim_primer_pago)),"")</definedName>
    <definedName name="Mostrar.fecha">IF('BANC1'!IV1&lt;&gt;"",DATE(YEAR(Vencim_primer_pago),MONTH(Vencim_primer_pago)+('BANC1'!IV1-1)*12/Pagos_por_año,DAY(Vencim_primer_pago)),"")</definedName>
    <definedName name="Núm.pago" localSheetId="9">IF(OR('BANC2'!A65536="",'BANC2'!A65536='BANC2'!Total_de_pagos),"",'BANC2'!A65536+1)</definedName>
    <definedName name="Núm.pago" localSheetId="10">IF(OR('BX'!A65536="",'BX'!A65536='BX'!Total_de_pagos),"",'BX'!A65536+1)</definedName>
    <definedName name="Núm.pago">IF(OR('BANC1'!A65536="",'BANC1'!A65536=Total_de_pagos),"",'BANC1'!A65536+1)</definedName>
    <definedName name="Núm_primer_pago" localSheetId="9">'BANC2'!$C$17</definedName>
    <definedName name="Núm_primer_pago" localSheetId="10">'BX'!$C$17</definedName>
    <definedName name="Núm_primer_pago">'BANC1'!$C$17</definedName>
    <definedName name="Pago_a_usar" localSheetId="9">'BANC2'!$C$16</definedName>
    <definedName name="Pago_a_usar" localSheetId="10">'BX'!$C$16</definedName>
    <definedName name="Pago_a_usar">'BANC1'!$C$16</definedName>
    <definedName name="Pago_calculado" localSheetId="9">'BANC2'!$C$14</definedName>
    <definedName name="Pago_calculado" localSheetId="10">'BX'!$C$14</definedName>
    <definedName name="Pago_calculado">'BANC1'!$C$14</definedName>
    <definedName name="Pago_inicial_tabla" localSheetId="9">'BANC2'!$G$8</definedName>
    <definedName name="Pago_inicial_tabla" localSheetId="10">'BX'!$G$8</definedName>
    <definedName name="Pago_inicial_tabla">'BANC1'!$G$8</definedName>
    <definedName name="Pago_introducido" localSheetId="9">'BANC2'!$C$13</definedName>
    <definedName name="Pago_introducido" localSheetId="10">'BX'!$C$13</definedName>
    <definedName name="Pago_introducido">'BANC1'!$C$13</definedName>
    <definedName name="Pagos_por_año" localSheetId="9">'BANC2'!$C$10</definedName>
    <definedName name="Pagos_por_año" localSheetId="10">'BX'!$C$10</definedName>
    <definedName name="Pagos_por_año">'BANC1'!$C$10</definedName>
    <definedName name="Plazo_en_años" localSheetId="9">'BANC2'!$C$9</definedName>
    <definedName name="Plazo_en_años" localSheetId="10">'BX'!$C$9</definedName>
    <definedName name="Plazo_en_años">'BANC1'!$C$9</definedName>
    <definedName name="Saldo.final" localSheetId="9">IF('BANC2'!IR1&lt;&gt;"",'BANC2'!IT1-'BANC2'!IV1,"")</definedName>
    <definedName name="Saldo.final" localSheetId="10">IF('BX'!IR1&lt;&gt;"",'BX'!IT1-'BX'!IV1,"")</definedName>
    <definedName name="Saldo.final">IF('BANC1'!IR1&lt;&gt;"",'BANC1'!IT1-'BANC1'!IV1,"")</definedName>
    <definedName name="Saldo.inicial" localSheetId="9">IF('BANC2'!IU1&lt;&gt;"",'BANC2'!D65536,"")</definedName>
    <definedName name="Saldo.inicial" localSheetId="10">IF('BX'!IU1&lt;&gt;"",'BX'!D65536,"")</definedName>
    <definedName name="Saldo.inicial">IF('BANC1'!IU1&lt;&gt;"",'BANC1'!D65536,"")</definedName>
    <definedName name="Saldo_inicial_tabla" localSheetId="9">'BANC2'!$G$16</definedName>
    <definedName name="Saldo_inicial_tabla" localSheetId="10">'BX'!$G$16</definedName>
    <definedName name="Saldo_inicial_tabla">'BANC1'!$G$16</definedName>
    <definedName name="Tasa_interés_anual" localSheetId="9">'BANC2'!$C$8</definedName>
    <definedName name="Tasa_interés_anual" localSheetId="10">'BX'!$C$8</definedName>
    <definedName name="Tasa_interés_anual">'BANC1'!$C$8</definedName>
    <definedName name="Tasa_periódica" localSheetId="9">'BANC2'!Tasa_interés_anual/'BANC2'!Pagos_por_año</definedName>
    <definedName name="Tasa_periódica" localSheetId="10">'BX'!Tasa_interés_anual/'BX'!Pagos_por_año</definedName>
    <definedName name="Tasa_periódica">Tasa_interés_anual/Pagos_por_año</definedName>
    <definedName name="Total_de_pagos" localSheetId="9">'BANC2'!Pagos_por_año*'BANC2'!Plazo_en_años</definedName>
    <definedName name="Total_de_pagos" localSheetId="10">'BX'!Pagos_por_año*'BX'!Plazo_en_años</definedName>
    <definedName name="Total_de_pagos">Pagos_por_año*Plazo_en_años</definedName>
    <definedName name="Vencim_primer_pago" localSheetId="9">'BANC2'!$C$11</definedName>
    <definedName name="Vencim_primer_pago" localSheetId="10">'BX'!$C$11</definedName>
    <definedName name="Vencim_primer_pago">'BANC1'!$C$11</definedName>
  </definedNames>
  <calcPr fullCalcOnLoad="1"/>
</workbook>
</file>

<file path=xl/comments1.xml><?xml version="1.0" encoding="utf-8"?>
<comments xmlns="http://schemas.openxmlformats.org/spreadsheetml/2006/main">
  <authors>
    <author>----</author>
  </authors>
  <commentList>
    <comment ref="I14" authorId="0">
      <text>
        <r>
          <rPr>
            <sz val="8"/>
            <rFont val="Tahoma"/>
            <family val="0"/>
          </rPr>
          <t>Ya podemos comprobar
que Vd está preparado
para trabajar con esta 
aplicación. Ha superado
El test.
¡Siga así, enhorabuena!</t>
        </r>
      </text>
    </comment>
    <comment ref="L48" authorId="0">
      <text>
        <r>
          <rPr>
            <b/>
            <sz val="8"/>
            <rFont val="Tahoma"/>
            <family val="0"/>
          </rPr>
          <t>Introduzca  cualquier  dato rela-
cionado  con  un   prestamo  que 
necesite solicitar,   por   ejemplo 
para la compra de un piso.
Estos datos no impactarán en el resto del simulador empresarial.
Simplemente,  es   para   su  uso
privado.
     PINCHE CON EL RATON BX</t>
        </r>
        <r>
          <rPr>
            <sz val="8"/>
            <rFont val="Tahoma"/>
            <family val="0"/>
          </rPr>
          <t xml:space="preserve">
</t>
        </r>
      </text>
    </comment>
  </commentList>
</comments>
</file>

<file path=xl/comments10.xml><?xml version="1.0" encoding="utf-8"?>
<comments xmlns="http://schemas.openxmlformats.org/spreadsheetml/2006/main">
  <authors>
    <author>----</author>
  </authors>
  <commentList>
    <comment ref="C5" authorId="0">
      <text>
        <r>
          <rPr>
            <sz val="8"/>
            <rFont val="Tahoma"/>
            <family val="0"/>
          </rPr>
          <t xml:space="preserve"> En estas tablas no debe introducir datos.
Se actúan a partir de los datos introduci-
dos en el PLAN FINANCIERO. Si lo desea
puede observar el despliegue de datos
que representan los intereses y las amor-
tizaciones del préstamo mes ames.
</t>
        </r>
        <r>
          <rPr>
            <b/>
            <sz val="8"/>
            <rFont val="Tahoma"/>
            <family val="2"/>
          </rPr>
          <t>NO SE DECEPCIONE SI DESEA JUGAR
PUEDE HACERLO PULSANDO bancoX</t>
        </r>
        <r>
          <rPr>
            <sz val="8"/>
            <rFont val="Tahoma"/>
            <family val="0"/>
          </rPr>
          <t xml:space="preserve">
</t>
        </r>
      </text>
    </comment>
  </commentList>
</comments>
</file>

<file path=xl/comments2.xml><?xml version="1.0" encoding="utf-8"?>
<comments xmlns="http://schemas.openxmlformats.org/spreadsheetml/2006/main">
  <authors>
    <author>----</author>
  </authors>
  <commentList>
    <comment ref="B19" authorId="0">
      <text>
        <r>
          <rPr>
            <sz val="8"/>
            <rFont val="Tahoma"/>
            <family val="0"/>
          </rPr>
          <t xml:space="preserve">Con este cuadro se resuelven las necesidas  financieras que  el PLAN DE INVERSIONES decidido por Vd requiere.
Sólo debe introducir   datos en celdas de  </t>
        </r>
        <r>
          <rPr>
            <b/>
            <sz val="8"/>
            <rFont val="Tahoma"/>
            <family val="2"/>
          </rPr>
          <t xml:space="preserve"> COLOR FUCSIA</t>
        </r>
        <r>
          <rPr>
            <sz val="8"/>
            <rFont val="Tahoma"/>
            <family val="0"/>
          </rPr>
          <t xml:space="preserve">. El resto  de pantallas  incorpora datos  automáticos o datos
que provienen de otras pantallas que  Vd mismo podrá ir ma-
nipulando. Por ejemplo,  PRESTAMO1 se actualiza automáti-
camente. SUBVENCIONES incorpora datos desde otra panta-
lla.
PRESTAMO2 y CUENTA DE CREDITO incorpora datos auto-
máticos que provienen del cuadro TESORERIA que Vd ajus-
tará más adelante.
Los intereses y las cuotas de devolución de los préstamos se calculan automáticamente.
En la celda  CAPITALIZACIONES debe introcir las cantidades que   en   su   caso   le  correspondan  por  el  PAGO UNICO (Infórmese en su oficina del INEM).
</t>
        </r>
        <r>
          <rPr>
            <b/>
            <sz val="8"/>
            <rFont val="Tahoma"/>
            <family val="2"/>
          </rPr>
          <t>ATENCION : EN TODAS LAS CELDAS DEBE INTRODUCIR
   DATOS O SI NO SON PRECISOS ESCRIBA CERO</t>
        </r>
        <r>
          <rPr>
            <sz val="8"/>
            <rFont val="Tahoma"/>
            <family val="0"/>
          </rPr>
          <t xml:space="preserve">
</t>
        </r>
      </text>
    </comment>
    <comment ref="G2" authorId="0">
      <text>
        <r>
          <rPr>
            <sz val="8"/>
            <rFont val="Tahoma"/>
            <family val="2"/>
          </rPr>
          <t xml:space="preserve">Los  porcentajes   que aparecen  en la  columna  TASA  se corresponden con la parte del coste de las inversiones que cada  año  se imputan  como  GASTO  en  la     CUENTA DE RESULTADOS. Son porcentajes  máximos establecidos por Hacienda,  que  como  se  puede  ver son  diferentes para cada   MEDIO  DE INVERSION.   Algunas inversiones como TERRENOS o DERECHOS DE TRASPASO no aportan gasto.
    </t>
        </r>
        <r>
          <rPr>
            <b/>
            <sz val="8"/>
            <rFont val="Tahoma"/>
            <family val="2"/>
          </rPr>
          <t xml:space="preserve"> SE TRATA DE LA  TASA DE AMORTIZACION.</t>
        </r>
        <r>
          <rPr>
            <sz val="8"/>
            <rFont val="Tahoma"/>
            <family val="2"/>
          </rPr>
          <t xml:space="preserve">
 Las cantidades monetarias que para cada año se derivan de  aplicar esos criterios  (%)  aparecen  en las  sucesivas columnas más a la derecha.  Se llaman  DOTACION PARA AMORTIZACION.   Representan para  cada  año  el gasto que  aportan las diferentes INVERSIONES. 
</t>
        </r>
      </text>
    </comment>
    <comment ref="B2" authorId="0">
      <text>
        <r>
          <rPr>
            <sz val="8"/>
            <rFont val="Tahoma"/>
            <family val="0"/>
          </rPr>
          <t xml:space="preserve">Estos cuadros reflejan  los medios  de inversion  que intervienen en cualquier tipo de PROYECTO o PLAN DE EMPRESA. Tapado por esta información  se  sitúa el   PLAN  DE  INVERSIONES,  conteniendo  de modo genérico cualquier tipo de inversión que necesita en su funcio- 
namiento cualquier tipo de empresa.
A la derecha  aparecen  las celdas bajo  el título   COSTE  donde Vd debe reflejar las cuantías de cada elemento de inversión.  Si alguna de las celdas  contiene medios  que  no son  necesarios para su pro- yecto simplemente </t>
        </r>
        <r>
          <rPr>
            <b/>
            <sz val="8"/>
            <rFont val="Tahoma"/>
            <family val="2"/>
          </rPr>
          <t xml:space="preserve"> escriba cero</t>
        </r>
        <r>
          <rPr>
            <sz val="8"/>
            <rFont val="Tahoma"/>
            <family val="0"/>
          </rPr>
          <t xml:space="preserve">
A la derecha aparece el cuadro TASA. Para mayor información pulse el punto rojo dispuesto a la derecha de TASA. Las TASAS que   apa-
recen inicialmente son fiscalmente correctas.   No obstante,  Vd  las
puede modificar.   Al final,  hemos  dispuesto  dos  filas  de   OTRAS
INVERSIONES para que se puedan incorporar otros  conceptos o se 
puedan modificar % en TASAS sin riesgo de desastabilizarel resto.
</t>
        </r>
      </text>
    </comment>
  </commentList>
</comments>
</file>

<file path=xl/comments3.xml><?xml version="1.0" encoding="utf-8"?>
<comments xmlns="http://schemas.openxmlformats.org/spreadsheetml/2006/main">
  <authors>
    <author>----</author>
  </authors>
  <commentList>
    <comment ref="B2" authorId="0">
      <text>
        <r>
          <rPr>
            <sz val="8"/>
            <rFont val="Tahoma"/>
            <family val="0"/>
          </rPr>
          <t xml:space="preserve">En este cuadro se refleja el plan de ventas.
Permite desagregar las unidades vendidas a su precio correspondiente. 
Asímismo, habrá que diferenciarlas en función del tipo de IVA. Ejemplo: 
La mayor parte de productos comerciales= 16%
La mayor parte de alimentos...............=  7%
Hostelería, turismo,etc......................=  7%
Leche, pan, etc..............................=  4%
En la columna "PRECIO" inserte el valor de sus
ventas. Si en alguna celda no aporta datos,
</t>
        </r>
        <r>
          <rPr>
            <b/>
            <sz val="8"/>
            <rFont val="Tahoma"/>
            <family val="2"/>
          </rPr>
          <t>inserte cero</t>
        </r>
        <r>
          <rPr>
            <sz val="8"/>
            <rFont val="Tahoma"/>
            <family val="0"/>
          </rPr>
          <t xml:space="preserve">
Se utilizarán sólo las celdas de color fucsia.  
En las celdas inferiores aparecerán los totales.
</t>
        </r>
      </text>
    </comment>
    <comment ref="B20" authorId="0">
      <text>
        <r>
          <rPr>
            <sz val="8"/>
            <rFont val="Tahoma"/>
            <family val="0"/>
          </rPr>
          <t xml:space="preserve">En la parte  superior  del cuadro  se reflejan las 
subvenciones a la inversión. En la parte inferior
las subvenciones a la explotación. La diferencia 
cobra  su importancia  en  que  las  primeras se deben dividir en más de un ejercicio para  impu- tarlas como INGRESOS. Las segundas se  impu- tan integramente al ejercicio del AÑO 1
Por eso  las primeras  van acompañadas  de un cuadro de  dispersión  en varios  años,  a partir del cuadro  "CUOTAS"  en la  parte superior de-
recha.  Si nos vamos desplazando a la derecha observaremos que aparece la parte correspon- diente a  los  próximos  años en función del  % que   hayamos   establecido  en  las  celdas  del cuadro "CUOTAS".  Sin embargo las subvencio- nes a la explotación  aparecen  imputadas inte- gramente en la celda F31.
</t>
        </r>
      </text>
    </comment>
    <comment ref="I2" authorId="0">
      <text>
        <r>
          <rPr>
            <sz val="8"/>
            <rFont val="Tahoma"/>
            <family val="0"/>
          </rPr>
          <t xml:space="preserve">Se trata de los intereses procedentes de
los saldos que mantenemos en las cuen- tas corrientes de los bancos. O también de cualquier producto financiero que pu-
diéramos mantener inmovilizado en un banco: bonos, acciones, fondos etc.
Aunque los primeros suelen alcanzar es-
casa importancia en pequeñas empresas
y los segundos son poco apropiados pa-
ra pequeños proyectos, hemos preferi-
do mantenerlos por carácter pedagógico
</t>
        </r>
      </text>
    </comment>
  </commentList>
</comments>
</file>

<file path=xl/comments4.xml><?xml version="1.0" encoding="utf-8"?>
<comments xmlns="http://schemas.openxmlformats.org/spreadsheetml/2006/main">
  <authors>
    <author>----</author>
  </authors>
  <commentList>
    <comment ref="B2" authorId="0">
      <text>
        <r>
          <rPr>
            <sz val="8"/>
            <rFont val="Tahoma"/>
            <family val="0"/>
          </rPr>
          <t xml:space="preserve">En este cuadro  se reflejan las compras de aquellos
productos que normalmente  se emplean  en el pro-
ceso productico o necesarias  para la actividad fun-
damental de la empresa.
Asímismo habrá  que  diferenciarlas  en función  del  
tipo de IVA. En  "VENTAS"  ya se ha ofrecido  algún
ejemplo. En la columna "PRECIO" inserte el coste de
las materias primas.  Si en  alguna  celda  no aporta datos, </t>
        </r>
        <r>
          <rPr>
            <b/>
            <sz val="8"/>
            <rFont val="Tahoma"/>
            <family val="2"/>
          </rPr>
          <t>inserte cero.</t>
        </r>
        <r>
          <rPr>
            <sz val="8"/>
            <rFont val="Tahoma"/>
            <family val="0"/>
          </rPr>
          <t xml:space="preserve">
Se  insertarán  datos  solamente en  las  celdas   de color fucsia. En las celdas inferiores aparecerán los 
totales.
</t>
        </r>
      </text>
    </comment>
  </commentList>
</comments>
</file>

<file path=xl/comments5.xml><?xml version="1.0" encoding="utf-8"?>
<comments xmlns="http://schemas.openxmlformats.org/spreadsheetml/2006/main">
  <authors>
    <author>----</author>
  </authors>
  <commentList>
    <comment ref="B2" authorId="0">
      <text>
        <r>
          <rPr>
            <sz val="8"/>
            <rFont val="Tahoma"/>
            <family val="0"/>
          </rPr>
          <t>En este cuadro se insertan los   SALARIOS.  En la parte   superior se  insertan  las  personas  y  sus salarios de carácter autónomo.
En la parte inferior se insertan las personas y sus salarios por cuenta ajena.
Tienen  diferente  régimen  de   Seguridad  Social, aunque ésta se actualiza automáticamente en el cuadro presente.
En la columna encabezada  por  "BRUTO" se inser- tan los salarios brutos y anuales.
En la columna "TIPO IRPF" se insertan los tipos de IRPF de acuerdo con las tablas que ofrece Hacien- da a partir de criterios de  masa salarial y  circuns- tancias personales. En ambos casos, si en alguna celda   no   tiene   necesidad   de  aportar  datos,</t>
        </r>
        <r>
          <rPr>
            <b/>
            <sz val="8"/>
            <rFont val="Tahoma"/>
            <family val="2"/>
          </rPr>
          <t xml:space="preserve"> escriba cero</t>
        </r>
      </text>
    </comment>
  </commentList>
</comments>
</file>

<file path=xl/comments6.xml><?xml version="1.0" encoding="utf-8"?>
<comments xmlns="http://schemas.openxmlformats.org/spreadsheetml/2006/main">
  <authors>
    <author>----</author>
  </authors>
  <commentList>
    <comment ref="B2" authorId="0">
      <text>
        <r>
          <rPr>
            <sz val="8"/>
            <rFont val="Tahoma"/>
            <family val="0"/>
          </rPr>
          <t xml:space="preserve">En este cuadro se reflejan todos los gastos que 
junto a las materias primas permiten el funciona-
miento  de  cualquier  empresa.   En  la columna 
"PRECIO" se  insertan  los  gastos  con carácter 
anual. Si alguno no es necesario en el funciona-
miento de su empresa </t>
        </r>
        <r>
          <rPr>
            <b/>
            <sz val="8"/>
            <rFont val="Tahoma"/>
            <family val="2"/>
          </rPr>
          <t>ponga cero.</t>
        </r>
        <r>
          <rPr>
            <sz val="8"/>
            <rFont val="Tahoma"/>
            <family val="0"/>
          </rPr>
          <t xml:space="preserve">
En las celdas  inferiores  se reflejan automática-
mente los totales. Insertar  datos solamente en celdas de color fucsia.
</t>
        </r>
      </text>
    </comment>
  </commentList>
</comments>
</file>

<file path=xl/comments7.xml><?xml version="1.0" encoding="utf-8"?>
<comments xmlns="http://schemas.openxmlformats.org/spreadsheetml/2006/main">
  <authors>
    <author>----</author>
  </authors>
  <commentList>
    <comment ref="C4" authorId="0">
      <text>
        <r>
          <rPr>
            <sz val="8"/>
            <rFont val="Tahoma"/>
            <family val="2"/>
          </rPr>
          <t xml:space="preserve">Este cuadro es de suma importancia:   nos facilita  observar   el equilibrio de   los flujos financieros. Dicho de un modo más simple,  representa comprobar si la diferencia entre entradas y salidas de dinero nos permite mantener permanentemente saldos positivos. De lo contrario quedamos  en situación precaria.   En  términos  anuales  ese  saldo  se  comprueba en la </t>
        </r>
        <r>
          <rPr>
            <b/>
            <sz val="8"/>
            <rFont val="Tahoma"/>
            <family val="2"/>
          </rPr>
          <t>CELDA C42</t>
        </r>
        <r>
          <rPr>
            <sz val="8"/>
            <rFont val="Tahoma"/>
            <family val="2"/>
          </rPr>
          <t xml:space="preserve">. El equilibrio se establece situando una cantidad  superior en   la     </t>
        </r>
        <r>
          <rPr>
            <b/>
            <sz val="8"/>
            <rFont val="Tahoma"/>
            <family val="2"/>
          </rPr>
          <t xml:space="preserve">CELDA C13
</t>
        </r>
        <r>
          <rPr>
            <sz val="8"/>
            <rFont val="Tahoma"/>
            <family val="2"/>
          </rPr>
          <t>.    Sin embargo,  aunque  quede  restablecido  ese  saldo  y  sea positivo,  es necesario  observar la evolución  mes  a  mes.      Podríamos encontrarnos con un saldo anual posi tivo, pero con saldos negativos en algunos períodos provocado  por un ritmo del negocio desigual en el tiempo. Esos períodos y sus posibles déficits se pueden observar a lo largo de la fila</t>
        </r>
        <r>
          <rPr>
            <b/>
            <sz val="8"/>
            <rFont val="Tahoma"/>
            <family val="2"/>
          </rPr>
          <t xml:space="preserve"> 43.</t>
        </r>
        <r>
          <rPr>
            <sz val="8"/>
            <rFont val="Tahoma"/>
            <family val="2"/>
          </rPr>
          <t xml:space="preserve"> Los saldos negativos se equilibran desde la celda </t>
        </r>
        <r>
          <rPr>
            <b/>
            <sz val="8"/>
            <rFont val="Tahoma"/>
            <family val="2"/>
          </rPr>
          <t>C14</t>
        </r>
        <r>
          <rPr>
            <sz val="8"/>
            <rFont val="Tahoma"/>
            <family val="2"/>
          </rPr>
          <t xml:space="preserve">
Esa última  modificación no cambia sin embargo el equilibrio anual, porque se trata de un prestamo que se realiza y se devuelve en el mismo año.
El ritmo de actividad lo determina Vd mismo,   según   el análisis  de la actividad elegida. Ese ritmo  viene representado en  la   </t>
        </r>
        <r>
          <rPr>
            <b/>
            <sz val="8"/>
            <rFont val="Tahoma"/>
            <family val="2"/>
          </rPr>
          <t>FILA 2</t>
        </r>
        <r>
          <rPr>
            <sz val="8"/>
            <rFont val="Tahoma"/>
            <family val="2"/>
          </rPr>
          <t xml:space="preserve"> (color fucsia).   En  cada  celda  hay  que  anotar  el  porcentaje  de actividad   planificada para  cada mes a  lo  largo del año. La suma de todos los ritmos mensuales debe ser siempre =  </t>
        </r>
        <r>
          <rPr>
            <b/>
            <sz val="8"/>
            <rFont val="Tahoma"/>
            <family val="2"/>
          </rPr>
          <t xml:space="preserve">100 (CELDA C2). </t>
        </r>
        <r>
          <rPr>
            <sz val="8"/>
            <rFont val="Tahoma"/>
            <family val="2"/>
          </rPr>
          <t xml:space="preserve">
El resto de los datos se ejecutan automáticamente a partir de los datos aportados a lo largo de todo este trabajo.
        </t>
        </r>
        <r>
          <rPr>
            <b/>
            <sz val="8"/>
            <rFont val="Tahoma"/>
            <family val="2"/>
          </rPr>
          <t>SOLO SE PUEDEN INSERTAR DATOS EN CELDAS COLOR FUSIA</t>
        </r>
        <r>
          <rPr>
            <sz val="8"/>
            <rFont val="Tahoma"/>
            <family val="2"/>
          </rPr>
          <t xml:space="preserve">
</t>
        </r>
      </text>
    </comment>
    <comment ref="D7" authorId="0">
      <text>
        <r>
          <rPr>
            <sz val="8"/>
            <rFont val="Tahoma"/>
            <family val="0"/>
          </rPr>
          <t xml:space="preserve">EN   ESTAS   CASILLAS  APARECERA  UNA PETICION DE
CORRECCION EN EL CASO DE   QUE  EN  LA CELDA   C2
APAREZCA UN  SUMATORIO SUPERIOR  A   100.
SI  SUCEDE  ASI,  TENDRA  QUE  MODIFICAR   ALGUNA  
DE LAS CELDAS SIGUIENTES EN LA FILA FUCSIA HASTA
CONSEGUIR UN SUMATORIO  100   EN  C2.  
C2.
</t>
        </r>
      </text>
    </comment>
    <comment ref="D6" authorId="0">
      <text>
        <r>
          <rPr>
            <sz val="8"/>
            <rFont val="Tahoma"/>
            <family val="0"/>
          </rPr>
          <t xml:space="preserve">EN   ESTAS   CASILLAS  APARECERA  UNA PETICION DE
CORRECCION EN EL CASO DE   QUE  EN  LA CELDA   C2
APAREZCA UN  SUMATORIO SUPERIOR  A   100.
SI  SUCEDE  ASI,  TENDRA  QUE  MODIFICAR   ALGUNA  
DE LAS CELDAS SIGUIENTES EN LA FILA FUCSIA HASTA
CONSEGUIR UN SUMATORIO  100   EN  C2.  
C2.
</t>
        </r>
      </text>
    </comment>
    <comment ref="C2" authorId="0">
      <text>
        <r>
          <rPr>
            <sz val="8"/>
            <rFont val="Tahoma"/>
            <family val="0"/>
          </rPr>
          <t xml:space="preserve">ESTA CELDA   REFLEJA  LA  SUMA  DE  LOS  RITMOS  DE EXPLOTACION
CON LOS QUE CREEMOS VA A EVOLUCIONAR  NUESTRO NEGOCIO MES A MES. ES MUY IMOPORTANTE ANALIZAR ESE ESCENARIO, PORQUE EL VA A DETERMINAR NUESTRASPOSIBILIDADES DE TESORERIA EN CADA MOMENTO. 
ESE  SUMATORIO  SIEMPRE  DEBE  SER = 100.   DE  NO  SER  ASI  LOS CALCULOS SERAN INCORRECTOS.   NO OBSTANTE EL PROGRAMA NOS
AVISARA CON UNA NOTA DE CORRECCION EN LAS FILAS 6 y 7.
CUANDO INSERTE DATOS EN LA FILA 2  IRA COMPROBANDO QUE ELLO
SUCEDE ASI. SIMPLEMENTE SIGA LAS INSTRUCCIONES.
</t>
        </r>
      </text>
    </comment>
  </commentList>
</comments>
</file>

<file path=xl/comments8.xml><?xml version="1.0" encoding="utf-8"?>
<comments xmlns="http://schemas.openxmlformats.org/spreadsheetml/2006/main">
  <authors>
    <author>----</author>
  </authors>
  <commentList>
    <comment ref="B2" authorId="0">
      <text>
        <r>
          <rPr>
            <sz val="8"/>
            <rFont val="Tahoma"/>
            <family val="0"/>
          </rPr>
          <t xml:space="preserve">Este cuadro  es el más importante de la estructura económica de una empresa. Refleja si es viable o no. Así lo aclara el RESULTADO FINAL en las celdas de la FILA 26.
Si ese resultado es positivo la empresa puede ser rentable. No lo será si el resultado es negativo. Básicamente, relaciona la diferencia entre  INGRESOS  y   GASTOS.  O lo que es mismo,  entre lo que producimos 
si lo vendemos, y los gastos que esa actividad representa.
En el primer año todos los datos vienen automatizados desde la infor- mación introducida en otras pantallas.Todos, excepto la celda F8 y la celda F24, EXISTENCIAS FINALES y EXISTENCIAS INICIALES. En ellas tenemos  que insertar la valoración  monetaria que a final de ejercicio realicemos de las materias primas  y productos fabricados  sin vender, y compararlos con los que teníamos al principio del ejercicio.
En los años siguientes podemos  establecer   previsiones en relación a 
los planes de  VENTAS  y la  evolución de los costes que representa la actividad de nuestra empresa.  Se establecen columnas a la izquierda 
de cada ejercicio  que  permiten introducir  esas  previsiones.   De ese modo, podemos determinar su  VIABILIDAD  a un plazo más allá de un
un solo año.
</t>
        </r>
      </text>
    </comment>
  </commentList>
</comments>
</file>

<file path=xl/comments9.xml><?xml version="1.0" encoding="utf-8"?>
<comments xmlns="http://schemas.openxmlformats.org/spreadsheetml/2006/main">
  <authors>
    <author>----</author>
  </authors>
  <commentList>
    <comment ref="C5" authorId="0">
      <text>
        <r>
          <rPr>
            <sz val="8"/>
            <rFont val="Tahoma"/>
            <family val="0"/>
          </rPr>
          <t xml:space="preserve"> En estas tablas no debe introducir datos.
Se actúan a partir de los datos introduci-
dos en el PLAN DE FINANCIACION. Si lo desea puede observar el despliegue de datos que representan los intereses y las 
amortizaciones del préstamo mes a mes.
</t>
        </r>
        <r>
          <rPr>
            <b/>
            <sz val="8"/>
            <rFont val="Tahoma"/>
            <family val="2"/>
          </rPr>
          <t>NO SE DECEPCIONE: SI DESEA JUGAR 
PUEDE HACERLO PULSANDO bancoX</t>
        </r>
      </text>
    </comment>
  </commentList>
</comments>
</file>

<file path=xl/sharedStrings.xml><?xml version="1.0" encoding="utf-8"?>
<sst xmlns="http://schemas.openxmlformats.org/spreadsheetml/2006/main" count="614" uniqueCount="318">
  <si>
    <t>VENTAS</t>
  </si>
  <si>
    <t>TOTAL</t>
  </si>
  <si>
    <t>TOTALES</t>
  </si>
  <si>
    <t xml:space="preserve"> </t>
  </si>
  <si>
    <t>HABITACIONES</t>
  </si>
  <si>
    <t>SUBVENCIONES</t>
  </si>
  <si>
    <t>CUANTIA</t>
  </si>
  <si>
    <t>BANCO 1</t>
  </si>
  <si>
    <t>BANCO 2</t>
  </si>
  <si>
    <t>BBV</t>
  </si>
  <si>
    <t>IBERCAJA</t>
  </si>
  <si>
    <t>CAI</t>
  </si>
  <si>
    <t>PRECIO</t>
  </si>
  <si>
    <t>OTRAS VENTAS</t>
  </si>
  <si>
    <t>UNIDADES</t>
  </si>
  <si>
    <t>COMPRAS MATERIAS PRIMAS</t>
  </si>
  <si>
    <t>IVA</t>
  </si>
  <si>
    <t>ALIMENTOS</t>
  </si>
  <si>
    <t>SALARIOS</t>
  </si>
  <si>
    <t>AUTONOMO</t>
  </si>
  <si>
    <t>IRPF</t>
  </si>
  <si>
    <t>"        "</t>
  </si>
  <si>
    <t>ASALARIADO</t>
  </si>
  <si>
    <t xml:space="preserve">   TOTALES</t>
  </si>
  <si>
    <t>GERENTE</t>
  </si>
  <si>
    <t>SOCIO A</t>
  </si>
  <si>
    <t>SOCIO B</t>
  </si>
  <si>
    <t>SUMINISTRO LUZ</t>
  </si>
  <si>
    <t>SUMINISTRO AGUA</t>
  </si>
  <si>
    <t>SUMINISTRO TELEFONO</t>
  </si>
  <si>
    <t>ALQUILER LOCAL</t>
  </si>
  <si>
    <t>ALQUILER  OTRO</t>
  </si>
  <si>
    <t>LEASING</t>
  </si>
  <si>
    <t>MANTENIMIENTO</t>
  </si>
  <si>
    <t>SERVICIOS EXTERIORES</t>
  </si>
  <si>
    <t>GESTORIA ASESORIA</t>
  </si>
  <si>
    <t>TRANSPORTES</t>
  </si>
  <si>
    <t>PUBLICIDAD</t>
  </si>
  <si>
    <t>GASTOS DIVERSOS</t>
  </si>
  <si>
    <t>SEGUROS</t>
  </si>
  <si>
    <t xml:space="preserve">         ANOTACIONES</t>
  </si>
  <si>
    <t>TERRENOS</t>
  </si>
  <si>
    <t>MAQUINARIA</t>
  </si>
  <si>
    <t>INSTALACIONES TECNICAS</t>
  </si>
  <si>
    <t>ELEMENTOS DE TRANSPORTE</t>
  </si>
  <si>
    <t>HERRAMIENTAS Y UTILLAJES</t>
  </si>
  <si>
    <t>MOBILIARIO</t>
  </si>
  <si>
    <t>DEPOSITOS Y FIANZAS</t>
  </si>
  <si>
    <t>GASTOS DE CONSTITUCION</t>
  </si>
  <si>
    <t>COSTE(Pts)</t>
  </si>
  <si>
    <t>CUADRO DE AMORTIZACIONES</t>
  </si>
  <si>
    <t>OTRAS INVERSIONES</t>
  </si>
  <si>
    <t>TASA</t>
  </si>
  <si>
    <t>% Amortiz.</t>
  </si>
  <si>
    <t>PLAN DE FINANCIACION</t>
  </si>
  <si>
    <t>año 1</t>
  </si>
  <si>
    <t>año 2</t>
  </si>
  <si>
    <t>año 3</t>
  </si>
  <si>
    <t>año 4</t>
  </si>
  <si>
    <t>año 5</t>
  </si>
  <si>
    <t>año 6</t>
  </si>
  <si>
    <t>año 7</t>
  </si>
  <si>
    <t>año 8</t>
  </si>
  <si>
    <t>año 9</t>
  </si>
  <si>
    <t>año 10</t>
  </si>
  <si>
    <t>año 11</t>
  </si>
  <si>
    <t>año 12</t>
  </si>
  <si>
    <t>año 13</t>
  </si>
  <si>
    <t xml:space="preserve">  .... Y sucesivos  años...</t>
  </si>
  <si>
    <t>PREVISION DE TESORERIA</t>
  </si>
  <si>
    <t>IVA repercutido</t>
  </si>
  <si>
    <t>PROVEEDORES</t>
  </si>
  <si>
    <t>IVA soportado</t>
  </si>
  <si>
    <t>SEGUR.SOCIAL</t>
  </si>
  <si>
    <t>I.R.P.F.</t>
  </si>
  <si>
    <t>IMPUESTOS</t>
  </si>
  <si>
    <t>SUMINISTROS</t>
  </si>
  <si>
    <t>ALQUILERES</t>
  </si>
  <si>
    <t>SIN IVA</t>
  </si>
  <si>
    <t>SERVICIOS EXTER.</t>
  </si>
  <si>
    <t>ENERO</t>
  </si>
  <si>
    <t>FEBRER</t>
  </si>
  <si>
    <t>MARZO</t>
  </si>
  <si>
    <t>ABRIL</t>
  </si>
  <si>
    <t>MAYO</t>
  </si>
  <si>
    <t>JUNIO</t>
  </si>
  <si>
    <t>JULIO</t>
  </si>
  <si>
    <t>AGOSTO</t>
  </si>
  <si>
    <t>SETIEM</t>
  </si>
  <si>
    <t>OCTUBR</t>
  </si>
  <si>
    <t>NOVIEM</t>
  </si>
  <si>
    <t>DICIEM</t>
  </si>
  <si>
    <t xml:space="preserve">  </t>
  </si>
  <si>
    <t>ELEMENTOS INFORMATICOS</t>
  </si>
  <si>
    <t>CAPITALIZACION PAGO UNICO</t>
  </si>
  <si>
    <t>factura luz</t>
  </si>
  <si>
    <t>recibo agua</t>
  </si>
  <si>
    <t>factura telefono</t>
  </si>
  <si>
    <t>factura mensual</t>
  </si>
  <si>
    <t>recibo anual</t>
  </si>
  <si>
    <t>DERECHO DE TRASPASO</t>
  </si>
  <si>
    <t>Tabla de amortizaciones</t>
  </si>
  <si>
    <t>Tabla simple de amortizaciones que cubre 24 períodos de pago de un préstamo.</t>
  </si>
  <si>
    <t>1) Para usar la tabla, simplemente cambie cualquiera de los valores en el área "Datos iniciales".</t>
  </si>
  <si>
    <t>2) Para imprimir la tabla, elija Imprimir en el menú Archivo. El área de impresión ya está definida.</t>
  </si>
  <si>
    <t>Datos iniciales</t>
  </si>
  <si>
    <t>PRÉSTAMO</t>
  </si>
  <si>
    <t>DATOS DE LA TABLA</t>
  </si>
  <si>
    <t>Monto:</t>
  </si>
  <si>
    <t>La tabla empieza en la fecha:</t>
  </si>
  <si>
    <t>Tasa de interés anual:</t>
  </si>
  <si>
    <t>o en el pago número:</t>
  </si>
  <si>
    <t>Plazo, en años:</t>
  </si>
  <si>
    <t>Pagos por año:</t>
  </si>
  <si>
    <t>Vencimiento primer pago:</t>
  </si>
  <si>
    <t>PAGO POR PERÍODO</t>
  </si>
  <si>
    <t>Pago introducido:</t>
  </si>
  <si>
    <t>La tabla usa el monto calculado del pago por período a</t>
  </si>
  <si>
    <t>Pago calculado:</t>
  </si>
  <si>
    <t>menos que se introduzca un valor en "Pago introducido".</t>
  </si>
  <si>
    <t>CÁLCULOS</t>
  </si>
  <si>
    <t>Usar el pago:</t>
  </si>
  <si>
    <t>Primer pago en la tabla:</t>
  </si>
  <si>
    <t>TABLA</t>
  </si>
  <si>
    <t>Fecha del</t>
  </si>
  <si>
    <t>Saldo</t>
  </si>
  <si>
    <t>Interés</t>
  </si>
  <si>
    <t>Nº</t>
  </si>
  <si>
    <t>Pago</t>
  </si>
  <si>
    <t>inicial</t>
  </si>
  <si>
    <t>Capital</t>
  </si>
  <si>
    <t>final</t>
  </si>
  <si>
    <t>acumulado</t>
  </si>
  <si>
    <t>PRESTAMO 2 (para circulante)</t>
  </si>
  <si>
    <t>PRESTAMO 1 (para inversiones)</t>
  </si>
  <si>
    <t>PROVISION CIRCULANTE</t>
  </si>
  <si>
    <t>A</t>
  </si>
  <si>
    <t>O</t>
  </si>
  <si>
    <t>S</t>
  </si>
  <si>
    <t>CUOTAS</t>
  </si>
  <si>
    <t>FECHA</t>
  </si>
  <si>
    <t>INICIO</t>
  </si>
  <si>
    <t>%</t>
  </si>
  <si>
    <t>RITMO EXPLOTACION-------</t>
  </si>
  <si>
    <t>RECURSOS PROPIOS INICIALES</t>
  </si>
  <si>
    <t xml:space="preserve">  Diferencia anual----------</t>
  </si>
  <si>
    <t>PARA INVERSION</t>
  </si>
  <si>
    <t>PARA EXPLOTACION</t>
  </si>
  <si>
    <t>INGRESOS FINANCIEROS</t>
  </si>
  <si>
    <t>CUOTA</t>
  </si>
  <si>
    <t>AÑO 1</t>
  </si>
  <si>
    <t>AÑO 2</t>
  </si>
  <si>
    <t>AÑO 3</t>
  </si>
  <si>
    <t>AÑO 4</t>
  </si>
  <si>
    <t>AÑO 5</t>
  </si>
  <si>
    <t xml:space="preserve">        SUBVENCION 1</t>
  </si>
  <si>
    <t xml:space="preserve">        SUBVENCION 2</t>
  </si>
  <si>
    <t xml:space="preserve">        SUBVENCION 3</t>
  </si>
  <si>
    <t>TRIBUTOS</t>
  </si>
  <si>
    <t>EDIFICIOS, OBRA CIVIL....</t>
  </si>
  <si>
    <t>EXISTENCIAS FINALES</t>
  </si>
  <si>
    <t>GASTOS</t>
  </si>
  <si>
    <t>COMPRA MATERIAS PRIMAS</t>
  </si>
  <si>
    <t>SALARIOS AUTONOMOS</t>
  </si>
  <si>
    <t>SALARIOS CUENTA AJENA</t>
  </si>
  <si>
    <t>SEGUROS SOCIALES</t>
  </si>
  <si>
    <t>GASTOS FINANCIEROS (inversiones)</t>
  </si>
  <si>
    <t>GASTOS FINANCIEROS (circulante)</t>
  </si>
  <si>
    <t>EXISTENCIAS INICIALES</t>
  </si>
  <si>
    <t>DOTACION AMORTIZACION (inmoviliz.)</t>
  </si>
  <si>
    <t>TRIBUTOS, TASAS...</t>
  </si>
  <si>
    <t>TOTAL INGRESOS</t>
  </si>
  <si>
    <t>RESULTADO ANTES DE IMPUESTO SOCIEDADES</t>
  </si>
  <si>
    <t xml:space="preserve">  TOTAL GASTOS</t>
  </si>
  <si>
    <t xml:space="preserve">INGRESOS </t>
  </si>
  <si>
    <t xml:space="preserve">                </t>
  </si>
  <si>
    <t xml:space="preserve">CUENTA DE RESULTADOS </t>
  </si>
  <si>
    <t>AÑO</t>
  </si>
  <si>
    <t>El sistema está estructurado a partir de ventanas cuyo título aparece en la barra inferior:</t>
  </si>
  <si>
    <t xml:space="preserve">PLAN DE INVERSIONES </t>
  </si>
  <si>
    <t>INFORM</t>
  </si>
  <si>
    <t>PLAN DE INVERSIONES</t>
  </si>
  <si>
    <t>INGRESOS</t>
  </si>
  <si>
    <t>COMPRAS</t>
  </si>
  <si>
    <t>GASTOS Y SUMINISTROS</t>
  </si>
  <si>
    <t>RESULTADOS</t>
  </si>
  <si>
    <t>CUENTA DE RESULTADOS</t>
  </si>
  <si>
    <t>TESORERIA</t>
  </si>
  <si>
    <t>(De préstamo 1)</t>
  </si>
  <si>
    <t>(De préstamo 2)</t>
  </si>
  <si>
    <t>PLANES</t>
  </si>
  <si>
    <t>CELDA</t>
  </si>
  <si>
    <t>CUADROS IMPLICADOS</t>
  </si>
  <si>
    <t xml:space="preserve"> PLAN ECONOMICO - FINANCIERO</t>
  </si>
  <si>
    <t>pulsar raton</t>
  </si>
  <si>
    <t>no es necesario entrar</t>
  </si>
  <si>
    <t>BX</t>
  </si>
  <si>
    <t>Funciona automáticamente a partir de datos introducidos en PLANES</t>
  </si>
  <si>
    <t>¿Cuánto podemos vender ?</t>
  </si>
  <si>
    <t>¿Qué medios necesitamos ?</t>
  </si>
  <si>
    <t xml:space="preserve"> AQUÍ</t>
  </si>
  <si>
    <t>SON COMO ESTA:  ¡ sitúe el ratón ! ……</t>
  </si>
  <si>
    <t>Con las previsiones y el ritmo de</t>
  </si>
  <si>
    <t>INGRES.</t>
  </si>
  <si>
    <t>COMPR.</t>
  </si>
  <si>
    <t>SALARI.</t>
  </si>
  <si>
    <t>RESULT.</t>
  </si>
  <si>
    <t>TESOR.</t>
  </si>
  <si>
    <t>BANCO1</t>
  </si>
  <si>
    <t>BANCOX</t>
  </si>
  <si>
    <t>mostrar los mecanismos de un modo muy simplificado, tal que un emprendedor sin conocimientos</t>
  </si>
  <si>
    <t>amplios de estructura económica puede realizar una simulación de negocio.</t>
  </si>
  <si>
    <t xml:space="preserve">  EN TODAS LAS  PANTALLAS  EXISTEN CELDAS  CON UN PUNTO ROJO  A LA DERECHA</t>
  </si>
  <si>
    <t xml:space="preserve">              DESIGNELA  CON EL RATON  Y  LE  APARECERA  INFORMACION  VALIOSA</t>
  </si>
  <si>
    <t xml:space="preserve">          ¡ ATENCION ! :  INTRODUCIR DATOS SOLAMENTE EN LAS CELDAS DE COLOR FUCSIA</t>
  </si>
  <si>
    <t>COSTES EXTRAS SEGUROS SOCIALES</t>
  </si>
  <si>
    <t>TOTAL FINANC. INVERSIONES</t>
  </si>
  <si>
    <t>TOTAL FINANC. CIRCULANTE</t>
  </si>
  <si>
    <t>NOMBRE</t>
  </si>
  <si>
    <t>APELLIDO</t>
  </si>
  <si>
    <t xml:space="preserve">TIPO </t>
  </si>
  <si>
    <t>CUENTA CREDITO (1 año)</t>
  </si>
  <si>
    <t>GASTOS FINANCIEROS Cuenta/credito</t>
  </si>
  <si>
    <t xml:space="preserve">           SALDO TESORERIA ACUMULADO.......</t>
  </si>
  <si>
    <t xml:space="preserve">                  DIFERENCIA COBROS-PAGOS.......</t>
  </si>
  <si>
    <t>OTROS :   manten.,asesor.,publ.,transp...</t>
  </si>
  <si>
    <t>SUMINISTROS:  agua, luz, telefono...</t>
  </si>
  <si>
    <t>CUOTAS   PRESTAMO 1</t>
  </si>
  <si>
    <t>CUOTAS   PRESTAMO 2</t>
  </si>
  <si>
    <t>VENCIMIENTO CUENTA CREDITO</t>
  </si>
  <si>
    <t>¿Qué recursos públicos obtendremos ?</t>
  </si>
  <si>
    <t>¿ Qué intereses +  podemos obtener ?</t>
  </si>
  <si>
    <t>negocio establecido,  ¿tendremos mes a mes suficiente flujo  económico?</t>
  </si>
  <si>
    <t>TABLA DE AMORTIZACIONES financieras</t>
  </si>
  <si>
    <t xml:space="preserve">TABLA DE AMORTIZACIONES financieras </t>
  </si>
  <si>
    <t>¡ AQUÍ PUEDE JUGAR !</t>
  </si>
  <si>
    <t xml:space="preserve">       NO INTRODUCIR DATOS</t>
  </si>
  <si>
    <t xml:space="preserve">      NO INTRODUCIR DATOS</t>
  </si>
  <si>
    <t>PUEDE RELIZAR PRUEBAS . POR ELLO NO ALTERARA EL SISTEMA</t>
  </si>
  <si>
    <t xml:space="preserve">                                INTRODUCIR DATOS</t>
  </si>
  <si>
    <t xml:space="preserve">  IMPORTE (pts)</t>
  </si>
  <si>
    <t>ATENCION : sólo se pueden introducir datos en celdas de color FUCSIA</t>
  </si>
  <si>
    <t>UNIDAD.</t>
  </si>
  <si>
    <t>CERAMICAS</t>
  </si>
  <si>
    <t>EXCURSIONES</t>
  </si>
  <si>
    <t>%iva</t>
  </si>
  <si>
    <t>TOTALiva</t>
  </si>
  <si>
    <t>...........</t>
  </si>
  <si>
    <t>INGRESOS  FINANC.</t>
  </si>
  <si>
    <t xml:space="preserve">           CONCEPTO</t>
  </si>
  <si>
    <t>Ñ</t>
  </si>
  <si>
    <t>TOTALES-----------</t>
  </si>
  <si>
    <t>TOTALES------------</t>
  </si>
  <si>
    <t xml:space="preserve">         TOTALES-----------</t>
  </si>
  <si>
    <t>TIPO</t>
  </si>
  <si>
    <t xml:space="preserve">            DEBE CORREGIR EN ALGUNA DE LAS CELDAS DE ESA FILA HASTA OBTENER =100</t>
  </si>
  <si>
    <t>TOTAL IVA</t>
  </si>
  <si>
    <t>GASTOS y SUMINISTROS</t>
  </si>
  <si>
    <t xml:space="preserve">          TOTALES</t>
  </si>
  <si>
    <t>SALARIO</t>
  </si>
  <si>
    <t>BRUTO</t>
  </si>
  <si>
    <t>SEGURIDAD</t>
  </si>
  <si>
    <t>SOCIAL</t>
  </si>
  <si>
    <t>OTRO........</t>
  </si>
  <si>
    <t xml:space="preserve">  &amp;  LAS CIFRAS DE LA FILA SUPERIOR REPRESENTAN EL RITMO DE NEGOCIO ANUAL. LA SUMA SIEMPRE DEBE SER   =100.   ESTE SUMATORIO APARECE REPRESENTADO EN LA CELDA C2</t>
  </si>
  <si>
    <t xml:space="preserve">Esta aplicación está editada en   EXCEL.    No pretende   enseñar contabilidad, sino simplemente             </t>
  </si>
  <si>
    <t>BANCO2</t>
  </si>
  <si>
    <t>¿Qué recursos económicos necesita-</t>
  </si>
  <si>
    <t>mos ?</t>
  </si>
  <si>
    <t>¿ Qué materias primas necesitaremos</t>
  </si>
  <si>
    <t>comprar para que podamos producir lo que vamos a vender ?</t>
  </si>
  <si>
    <t>¿ Cuántos trabajadores y qué salarios</t>
  </si>
  <si>
    <t>tendremos que pagar para que funcione nuestro negocio ?</t>
  </si>
  <si>
    <t>¿ Qué necesita gastar nuestro negocio</t>
  </si>
  <si>
    <t>Con los cáculos que hemos realizado</t>
  </si>
  <si>
    <r>
      <t>hasta aquí</t>
    </r>
    <r>
      <rPr>
        <b/>
        <sz val="11"/>
        <rFont val="Arial"/>
        <family val="2"/>
      </rPr>
      <t xml:space="preserve">   ¿nuestro negocio es rentable ?</t>
    </r>
  </si>
  <si>
    <t>en luz, teléfono, publicidad, asesorías, etc,  para funcionar correctamente ?</t>
  </si>
  <si>
    <t>Permite introducir libremente cualquier préstamo, obteniendo el cuadro de</t>
  </si>
  <si>
    <t>intereses y amortización del préstamo mes a mes.</t>
  </si>
  <si>
    <t>DIVERSOS</t>
  </si>
  <si>
    <t>.......</t>
  </si>
  <si>
    <t>....</t>
  </si>
  <si>
    <t>..</t>
  </si>
  <si>
    <t>¡ ATENCION !     LA CELDA "C2" INDICA UN SUMATORIO DIFERENTE A 100</t>
  </si>
  <si>
    <t>.....</t>
  </si>
  <si>
    <t>......</t>
  </si>
  <si>
    <t>¡ATENCION!: NO PUEDE SOLICITAR</t>
  </si>
  <si>
    <t xml:space="preserve"> UNA  CAPITALIZACION   SUPERIOR</t>
  </si>
  <si>
    <t>AL  TOTAL  DE   LAS   INVERSIONES</t>
  </si>
  <si>
    <t>NECESARIAS   EN   SU  PROYECTO</t>
  </si>
  <si>
    <t xml:space="preserve">      ¡ ATENCION !   VD  NO  DEBE  SOLICITAR UN LEASING</t>
  </si>
  <si>
    <t xml:space="preserve">   SUPERIOR A SUS INVERSIONES "CORRIJA LA CELDA E24"</t>
  </si>
  <si>
    <t xml:space="preserve">   POR ENCIMA DE SUS NECESIDASES DE INVERSION</t>
  </si>
  <si>
    <t xml:space="preserve">   ¡ ATENCION ! :  VD ESTA OBTENIENDO FINANCIACION</t>
  </si>
  <si>
    <t xml:space="preserve">   PUEDE CORREGIR EN CELDAS E21; E22; E24</t>
  </si>
  <si>
    <t>CUENTA CREDITO (un año)</t>
  </si>
  <si>
    <t>OBTENER POSITIVO TODOS LOS MESES</t>
  </si>
  <si>
    <t>PTS</t>
  </si>
  <si>
    <t xml:space="preserve">   "CORRIJA LA CELDA   E22"</t>
  </si>
  <si>
    <t xml:space="preserve">VENTAS  </t>
  </si>
  <si>
    <t xml:space="preserve">SUBVENCIONES </t>
  </si>
  <si>
    <t>LIQUIDACION trim.  IVA soportado</t>
  </si>
  <si>
    <t>LIQUIDACION trim. IVA repercutido</t>
  </si>
  <si>
    <t xml:space="preserve">C O B R O S </t>
  </si>
  <si>
    <t>P A G O S</t>
  </si>
  <si>
    <t>A N U A L</t>
  </si>
  <si>
    <t xml:space="preserve">P R E V I S I O N   de  T E S O R E R I A </t>
  </si>
  <si>
    <t>T O T A L   C O B R O S</t>
  </si>
  <si>
    <t xml:space="preserve">T O T A L    P A G O S </t>
  </si>
  <si>
    <t>SALARIOS NETOS  (deducc IRPF)</t>
  </si>
  <si>
    <t>OBSERVE LA CELDA C42: LA ESTIMACION DE SU TESORERIA ES POSITIVA</t>
  </si>
  <si>
    <t>SIN EMBARGO DEBE COMPROBAR SI ESO SUCEDE TODOS LOS MESES SIGUIENDO LA FILA 43(saldo acumulado)</t>
  </si>
  <si>
    <t>SI ALGUN  MES OBTIENE DEFICIT DE TESORERIA, INCREMENTE LA  CELDA  C14 (cuenta credito a 1 año) HASTA</t>
  </si>
  <si>
    <t>DEBE INCREMENTAR LA CELDA C13 ( provisión para circulante),  HASTA OBTENER DIFERENCIA POSITIVA</t>
  </si>
  <si>
    <t xml:space="preserve">OBSERVE LA CELDA C42:   ESTA OBTENIENDO DEFICIT DE TESORERIA DE </t>
  </si>
  <si>
    <t>TECNICO 1</t>
  </si>
  <si>
    <t>TECNICO 2</t>
  </si>
  <si>
    <t>ADMTVO</t>
  </si>
</sst>
</file>

<file path=xl/styles.xml><?xml version="1.0" encoding="utf-8"?>
<styleSheet xmlns="http://schemas.openxmlformats.org/spreadsheetml/2006/main">
  <numFmts count="3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_p_t_a_-;\-* #,##0\ _p_t_a_-;_-* &quot;-&quot;\ _p_t_a_-;_-@_-"/>
    <numFmt numFmtId="165" formatCode="_-* #,##0.00\ _p_t_a_-;\-* #,##0.00\ _p_t_a_-;_-* &quot;-&quot;??\ _p_t_a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quot;#,##0_);\(&quot;$&quot;#,##0\)"/>
    <numFmt numFmtId="183" formatCode="&quot;$&quot;#,##0_);[Red]\(&quot;$&quot;#,##0\)"/>
    <numFmt numFmtId="184" formatCode="&quot;$&quot;#,##0.00_);\(&quot;$&quot;#,##0.00\)"/>
    <numFmt numFmtId="185" formatCode="&quot;$&quot;#,##0.00_);[Red]\(&quot;$&quot;#,##0.00\)"/>
    <numFmt numFmtId="186" formatCode="0.0%"/>
  </numFmts>
  <fonts count="41">
    <font>
      <sz val="10"/>
      <name val="Arial"/>
      <family val="0"/>
    </font>
    <font>
      <b/>
      <sz val="11"/>
      <name val="Arial"/>
      <family val="2"/>
    </font>
    <font>
      <b/>
      <sz val="10"/>
      <name val="Arial"/>
      <family val="2"/>
    </font>
    <font>
      <b/>
      <sz val="10"/>
      <color indexed="9"/>
      <name val="Arial"/>
      <family val="2"/>
    </font>
    <font>
      <b/>
      <sz val="10"/>
      <color indexed="12"/>
      <name val="Arial"/>
      <family val="2"/>
    </font>
    <font>
      <sz val="8"/>
      <name val="Arial"/>
      <family val="2"/>
    </font>
    <font>
      <b/>
      <sz val="8"/>
      <color indexed="9"/>
      <name val="Arial"/>
      <family val="2"/>
    </font>
    <font>
      <b/>
      <sz val="8"/>
      <name val="Arial"/>
      <family val="2"/>
    </font>
    <font>
      <sz val="10"/>
      <name val="Geneva"/>
      <family val="0"/>
    </font>
    <font>
      <b/>
      <sz val="18"/>
      <name val="Geneva"/>
      <family val="0"/>
    </font>
    <font>
      <b/>
      <sz val="10"/>
      <name val="Geneva"/>
      <family val="0"/>
    </font>
    <font>
      <i/>
      <sz val="10"/>
      <name val="Geneva"/>
      <family val="0"/>
    </font>
    <font>
      <sz val="10"/>
      <color indexed="9"/>
      <name val="Geneva"/>
      <family val="0"/>
    </font>
    <font>
      <b/>
      <sz val="11"/>
      <color indexed="9"/>
      <name val="Arial"/>
      <family val="2"/>
    </font>
    <font>
      <b/>
      <sz val="9"/>
      <name val="Arial"/>
      <family val="2"/>
    </font>
    <font>
      <b/>
      <i/>
      <sz val="10"/>
      <color indexed="14"/>
      <name val="Arial"/>
      <family val="2"/>
    </font>
    <font>
      <b/>
      <i/>
      <sz val="8"/>
      <color indexed="14"/>
      <name val="Arial"/>
      <family val="2"/>
    </font>
    <font>
      <b/>
      <sz val="8"/>
      <color indexed="9"/>
      <name val="Geneva"/>
      <family val="0"/>
    </font>
    <font>
      <sz val="9"/>
      <name val="Arial"/>
      <family val="2"/>
    </font>
    <font>
      <b/>
      <sz val="10"/>
      <color indexed="10"/>
      <name val="Arial"/>
      <family val="2"/>
    </font>
    <font>
      <sz val="8"/>
      <name val="Tahoma"/>
      <family val="0"/>
    </font>
    <font>
      <b/>
      <sz val="8"/>
      <name val="Tahoma"/>
      <family val="2"/>
    </font>
    <font>
      <sz val="13"/>
      <name val="Arial"/>
      <family val="2"/>
    </font>
    <font>
      <b/>
      <sz val="12"/>
      <name val="Arial"/>
      <family val="2"/>
    </font>
    <font>
      <b/>
      <sz val="12"/>
      <color indexed="9"/>
      <name val="Arial"/>
      <family val="2"/>
    </font>
    <font>
      <sz val="11"/>
      <name val="Arial"/>
      <family val="2"/>
    </font>
    <font>
      <sz val="12"/>
      <name val="Arial"/>
      <family val="2"/>
    </font>
    <font>
      <b/>
      <sz val="9"/>
      <color indexed="9"/>
      <name val="Arial"/>
      <family val="2"/>
    </font>
    <font>
      <b/>
      <sz val="10"/>
      <color indexed="9"/>
      <name val="Geneva"/>
      <family val="0"/>
    </font>
    <font>
      <b/>
      <sz val="12"/>
      <color indexed="9"/>
      <name val="Geneva"/>
      <family val="0"/>
    </font>
    <font>
      <b/>
      <sz val="11"/>
      <name val="Geneva"/>
      <family val="0"/>
    </font>
    <font>
      <b/>
      <sz val="9"/>
      <color indexed="12"/>
      <name val="Arial"/>
      <family val="2"/>
    </font>
    <font>
      <b/>
      <i/>
      <sz val="11"/>
      <name val="Arial"/>
      <family val="2"/>
    </font>
    <font>
      <b/>
      <i/>
      <sz val="10"/>
      <name val="Arial"/>
      <family val="2"/>
    </font>
    <font>
      <i/>
      <sz val="8"/>
      <name val="Arial"/>
      <family val="2"/>
    </font>
    <font>
      <b/>
      <i/>
      <sz val="10"/>
      <color indexed="12"/>
      <name val="Arial"/>
      <family val="2"/>
    </font>
    <font>
      <b/>
      <i/>
      <sz val="9"/>
      <name val="Arial"/>
      <family val="2"/>
    </font>
    <font>
      <b/>
      <i/>
      <sz val="8"/>
      <name val="Arial"/>
      <family val="2"/>
    </font>
    <font>
      <b/>
      <i/>
      <sz val="10"/>
      <color indexed="10"/>
      <name val="Arial"/>
      <family val="2"/>
    </font>
    <font>
      <b/>
      <i/>
      <sz val="8"/>
      <color indexed="10"/>
      <name val="Arial"/>
      <family val="2"/>
    </font>
    <font>
      <b/>
      <sz val="9"/>
      <color indexed="17"/>
      <name val="Arial"/>
      <family val="2"/>
    </font>
  </fonts>
  <fills count="30">
    <fill>
      <patternFill/>
    </fill>
    <fill>
      <patternFill patternType="gray125"/>
    </fill>
    <fill>
      <patternFill patternType="solid">
        <fgColor indexed="50"/>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26"/>
        <bgColor indexed="64"/>
      </patternFill>
    </fill>
    <fill>
      <patternFill patternType="solid">
        <fgColor indexed="35"/>
        <bgColor indexed="64"/>
      </patternFill>
    </fill>
    <fill>
      <patternFill patternType="solid">
        <fgColor indexed="39"/>
        <bgColor indexed="64"/>
      </patternFill>
    </fill>
    <fill>
      <patternFill patternType="solid">
        <fgColor indexed="57"/>
        <bgColor indexed="64"/>
      </patternFill>
    </fill>
    <fill>
      <patternFill patternType="solid">
        <fgColor indexed="40"/>
        <bgColor indexed="64"/>
      </patternFill>
    </fill>
    <fill>
      <patternFill patternType="solid">
        <fgColor indexed="17"/>
        <bgColor indexed="64"/>
      </patternFill>
    </fill>
    <fill>
      <patternFill patternType="solid">
        <fgColor indexed="31"/>
        <bgColor indexed="64"/>
      </patternFill>
    </fill>
    <fill>
      <patternFill patternType="solid">
        <fgColor indexed="34"/>
        <bgColor indexed="64"/>
      </patternFill>
    </fill>
    <fill>
      <patternFill patternType="solid">
        <fgColor indexed="14"/>
        <bgColor indexed="64"/>
      </patternFill>
    </fill>
    <fill>
      <patternFill patternType="solid">
        <fgColor indexed="44"/>
        <bgColor indexed="64"/>
      </patternFill>
    </fill>
    <fill>
      <patternFill patternType="solid">
        <fgColor indexed="33"/>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45"/>
        <bgColor indexed="64"/>
      </patternFill>
    </fill>
    <fill>
      <patternFill patternType="solid">
        <fgColor indexed="41"/>
        <bgColor indexed="64"/>
      </patternFill>
    </fill>
    <fill>
      <patternFill patternType="solid">
        <fgColor indexed="49"/>
        <bgColor indexed="64"/>
      </patternFill>
    </fill>
    <fill>
      <patternFill patternType="solid">
        <fgColor indexed="27"/>
        <bgColor indexed="64"/>
      </patternFill>
    </fill>
  </fills>
  <borders count="66">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color indexed="63"/>
      </top>
      <bottom style="medium"/>
    </border>
    <border>
      <left style="thin"/>
      <right style="thin"/>
      <top>
        <color indexed="63"/>
      </top>
      <bottom style="medium"/>
    </border>
    <border>
      <left style="thin"/>
      <right style="thick"/>
      <top>
        <color indexed="63"/>
      </top>
      <bottom style="medium"/>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color indexed="63"/>
      </left>
      <right style="thin"/>
      <top>
        <color indexed="63"/>
      </top>
      <bottom>
        <color indexed="63"/>
      </bottom>
    </border>
    <border>
      <left>
        <color indexed="63"/>
      </left>
      <right style="thick"/>
      <top>
        <color indexed="63"/>
      </top>
      <bottom>
        <color indexed="63"/>
      </bottom>
    </border>
    <border>
      <left>
        <color indexed="63"/>
      </left>
      <right style="thin"/>
      <top>
        <color indexed="63"/>
      </top>
      <bottom style="thin"/>
    </border>
    <border>
      <left>
        <color indexed="63"/>
      </left>
      <right style="thick"/>
      <top>
        <color indexed="63"/>
      </top>
      <bottom style="thin"/>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496">
    <xf numFmtId="0" fontId="0" fillId="0" borderId="0" xfId="0" applyAlignment="1">
      <alignment/>
    </xf>
    <xf numFmtId="0" fontId="1" fillId="2" borderId="1" xfId="0" applyFont="1" applyFill="1" applyBorder="1" applyAlignment="1">
      <alignment/>
    </xf>
    <xf numFmtId="0" fontId="0" fillId="3" borderId="2" xfId="0" applyFill="1" applyBorder="1" applyAlignment="1">
      <alignment/>
    </xf>
    <xf numFmtId="3" fontId="0" fillId="3" borderId="2" xfId="0" applyNumberFormat="1" applyFill="1" applyBorder="1" applyAlignment="1">
      <alignment/>
    </xf>
    <xf numFmtId="0" fontId="0" fillId="4" borderId="0" xfId="0" applyFill="1" applyAlignment="1">
      <alignment/>
    </xf>
    <xf numFmtId="0" fontId="0" fillId="3" borderId="1" xfId="0" applyFill="1" applyBorder="1" applyAlignment="1">
      <alignment/>
    </xf>
    <xf numFmtId="0" fontId="2" fillId="3" borderId="2" xfId="0" applyFont="1" applyFill="1" applyBorder="1" applyAlignment="1">
      <alignment/>
    </xf>
    <xf numFmtId="0" fontId="0" fillId="5" borderId="0" xfId="0" applyFill="1" applyBorder="1" applyAlignment="1">
      <alignment/>
    </xf>
    <xf numFmtId="0" fontId="1" fillId="2" borderId="2" xfId="0" applyFont="1" applyFill="1" applyBorder="1" applyAlignment="1">
      <alignment/>
    </xf>
    <xf numFmtId="0" fontId="0" fillId="6" borderId="2" xfId="0" applyFill="1" applyBorder="1" applyAlignment="1">
      <alignment horizontal="center"/>
    </xf>
    <xf numFmtId="0" fontId="0" fillId="6" borderId="3" xfId="0" applyFill="1" applyBorder="1" applyAlignment="1">
      <alignment horizontal="center"/>
    </xf>
    <xf numFmtId="3" fontId="0" fillId="0" borderId="0" xfId="0" applyNumberFormat="1" applyAlignment="1">
      <alignment/>
    </xf>
    <xf numFmtId="0" fontId="0" fillId="4" borderId="0" xfId="0" applyFill="1" applyBorder="1" applyAlignment="1">
      <alignment/>
    </xf>
    <xf numFmtId="0" fontId="2" fillId="4" borderId="0" xfId="0" applyFont="1" applyFill="1" applyBorder="1" applyAlignment="1">
      <alignment/>
    </xf>
    <xf numFmtId="0" fontId="0" fillId="4" borderId="0" xfId="0" applyFill="1" applyBorder="1" applyAlignment="1">
      <alignment horizontal="center"/>
    </xf>
    <xf numFmtId="0" fontId="0" fillId="7" borderId="0" xfId="0" applyFill="1" applyAlignment="1">
      <alignment/>
    </xf>
    <xf numFmtId="0" fontId="0" fillId="3" borderId="2" xfId="0" applyFont="1" applyFill="1" applyBorder="1" applyAlignment="1">
      <alignment/>
    </xf>
    <xf numFmtId="0" fontId="0" fillId="6" borderId="4" xfId="0" applyFill="1" applyBorder="1" applyAlignment="1">
      <alignment/>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6" xfId="0" applyFont="1" applyFill="1" applyBorder="1" applyAlignment="1">
      <alignment/>
    </xf>
    <xf numFmtId="0" fontId="0" fillId="6" borderId="6" xfId="0" applyFill="1" applyBorder="1" applyAlignment="1">
      <alignment/>
    </xf>
    <xf numFmtId="0" fontId="2" fillId="2" borderId="2" xfId="0" applyFont="1" applyFill="1" applyBorder="1" applyAlignment="1">
      <alignment/>
    </xf>
    <xf numFmtId="0" fontId="1" fillId="2" borderId="7" xfId="0" applyFont="1" applyFill="1" applyBorder="1" applyAlignment="1">
      <alignment/>
    </xf>
    <xf numFmtId="0" fontId="1" fillId="2" borderId="4" xfId="0" applyFont="1" applyFill="1" applyBorder="1" applyAlignment="1">
      <alignment/>
    </xf>
    <xf numFmtId="0" fontId="0" fillId="8" borderId="0" xfId="0" applyFill="1" applyAlignment="1">
      <alignment/>
    </xf>
    <xf numFmtId="0" fontId="4" fillId="4" borderId="0" xfId="0" applyFont="1" applyFill="1" applyAlignment="1">
      <alignment/>
    </xf>
    <xf numFmtId="0" fontId="3" fillId="9" borderId="8" xfId="0" applyFont="1" applyFill="1" applyBorder="1" applyAlignment="1">
      <alignment/>
    </xf>
    <xf numFmtId="0" fontId="0" fillId="0" borderId="0" xfId="0" applyAlignment="1">
      <alignment horizontal="center"/>
    </xf>
    <xf numFmtId="0" fontId="5" fillId="6" borderId="4" xfId="0" applyFont="1" applyFill="1" applyBorder="1" applyAlignment="1">
      <alignment/>
    </xf>
    <xf numFmtId="0" fontId="5" fillId="6" borderId="9" xfId="0" applyFont="1" applyFill="1" applyBorder="1" applyAlignment="1">
      <alignment/>
    </xf>
    <xf numFmtId="0" fontId="5" fillId="6" borderId="5" xfId="0" applyFont="1" applyFill="1" applyBorder="1" applyAlignment="1">
      <alignment/>
    </xf>
    <xf numFmtId="0" fontId="5" fillId="6" borderId="6" xfId="0" applyFont="1" applyFill="1" applyBorder="1" applyAlignment="1">
      <alignment/>
    </xf>
    <xf numFmtId="0" fontId="5" fillId="6" borderId="10" xfId="0" applyFont="1" applyFill="1" applyBorder="1" applyAlignment="1">
      <alignment/>
    </xf>
    <xf numFmtId="3" fontId="5" fillId="6" borderId="4" xfId="0" applyNumberFormat="1" applyFont="1" applyFill="1" applyBorder="1" applyAlignment="1">
      <alignment/>
    </xf>
    <xf numFmtId="3" fontId="5" fillId="6" borderId="9" xfId="0" applyNumberFormat="1" applyFont="1" applyFill="1" applyBorder="1" applyAlignment="1">
      <alignment/>
    </xf>
    <xf numFmtId="3" fontId="5" fillId="6" borderId="6" xfId="0" applyNumberFormat="1" applyFont="1" applyFill="1" applyBorder="1" applyAlignment="1">
      <alignment/>
    </xf>
    <xf numFmtId="3" fontId="5" fillId="6" borderId="10" xfId="0" applyNumberFormat="1" applyFont="1" applyFill="1" applyBorder="1" applyAlignment="1">
      <alignment/>
    </xf>
    <xf numFmtId="0" fontId="7" fillId="2" borderId="7" xfId="0" applyFont="1" applyFill="1" applyBorder="1" applyAlignment="1">
      <alignment/>
    </xf>
    <xf numFmtId="0" fontId="0" fillId="10" borderId="0" xfId="0" applyFill="1" applyAlignment="1">
      <alignment/>
    </xf>
    <xf numFmtId="0" fontId="0" fillId="11" borderId="0" xfId="0" applyFill="1" applyAlignment="1">
      <alignment/>
    </xf>
    <xf numFmtId="0" fontId="5" fillId="11" borderId="0" xfId="0" applyFont="1" applyFill="1" applyAlignment="1">
      <alignment/>
    </xf>
    <xf numFmtId="3" fontId="5" fillId="11" borderId="0" xfId="0" applyNumberFormat="1" applyFont="1" applyFill="1" applyAlignment="1">
      <alignment/>
    </xf>
    <xf numFmtId="3" fontId="0" fillId="11" borderId="0" xfId="0" applyNumberFormat="1" applyFill="1" applyAlignment="1">
      <alignment/>
    </xf>
    <xf numFmtId="0" fontId="0" fillId="11" borderId="0" xfId="0" applyFill="1" applyAlignment="1">
      <alignment horizontal="center"/>
    </xf>
    <xf numFmtId="0" fontId="3" fillId="12" borderId="8" xfId="0" applyFont="1" applyFill="1" applyBorder="1" applyAlignment="1">
      <alignment/>
    </xf>
    <xf numFmtId="0" fontId="3" fillId="12" borderId="0" xfId="0" applyFont="1" applyFill="1" applyBorder="1" applyAlignment="1">
      <alignment/>
    </xf>
    <xf numFmtId="0" fontId="2" fillId="3" borderId="2" xfId="0" applyFont="1" applyFill="1" applyBorder="1" applyAlignment="1">
      <alignment horizontal="center"/>
    </xf>
    <xf numFmtId="0" fontId="0" fillId="5" borderId="11" xfId="0" applyFill="1" applyBorder="1" applyAlignment="1">
      <alignment/>
    </xf>
    <xf numFmtId="0" fontId="0" fillId="5" borderId="12" xfId="0" applyFill="1" applyBorder="1" applyAlignment="1">
      <alignment/>
    </xf>
    <xf numFmtId="0" fontId="0" fillId="2" borderId="5" xfId="0" applyFill="1" applyBorder="1" applyAlignment="1">
      <alignment/>
    </xf>
    <xf numFmtId="3" fontId="0" fillId="5" borderId="0" xfId="0" applyNumberFormat="1" applyFill="1" applyBorder="1" applyAlignment="1">
      <alignment/>
    </xf>
    <xf numFmtId="3" fontId="0" fillId="10" borderId="0" xfId="0" applyNumberFormat="1" applyFill="1" applyAlignment="1">
      <alignment/>
    </xf>
    <xf numFmtId="0" fontId="1" fillId="6" borderId="5" xfId="0" applyFont="1" applyFill="1" applyBorder="1" applyAlignment="1">
      <alignment/>
    </xf>
    <xf numFmtId="0" fontId="1" fillId="6" borderId="6" xfId="0" applyFont="1" applyFill="1" applyBorder="1" applyAlignment="1">
      <alignment/>
    </xf>
    <xf numFmtId="0" fontId="3" fillId="12" borderId="8" xfId="0" applyFont="1" applyFill="1" applyBorder="1" applyAlignment="1">
      <alignment horizontal="left"/>
    </xf>
    <xf numFmtId="0" fontId="9" fillId="6" borderId="13" xfId="19" applyFont="1" applyFill="1" applyBorder="1">
      <alignment/>
      <protection/>
    </xf>
    <xf numFmtId="0" fontId="8" fillId="6" borderId="13" xfId="19" applyFill="1" applyBorder="1">
      <alignment/>
      <protection/>
    </xf>
    <xf numFmtId="0" fontId="8" fillId="0" borderId="0" xfId="19">
      <alignment/>
      <protection/>
    </xf>
    <xf numFmtId="0" fontId="8" fillId="10" borderId="0" xfId="19" applyFill="1">
      <alignment/>
      <protection/>
    </xf>
    <xf numFmtId="0" fontId="8" fillId="10" borderId="0" xfId="19" applyFill="1" applyAlignment="1">
      <alignment horizontal="left"/>
      <protection/>
    </xf>
    <xf numFmtId="0" fontId="9" fillId="2" borderId="14" xfId="19" applyFont="1" applyFill="1" applyBorder="1">
      <alignment/>
      <protection/>
    </xf>
    <xf numFmtId="0" fontId="8" fillId="2" borderId="15" xfId="19" applyFill="1" applyBorder="1">
      <alignment/>
      <protection/>
    </xf>
    <xf numFmtId="0" fontId="8" fillId="2" borderId="16" xfId="19" applyFill="1" applyBorder="1">
      <alignment/>
      <protection/>
    </xf>
    <xf numFmtId="0" fontId="8" fillId="10" borderId="13" xfId="19" applyFill="1" applyBorder="1">
      <alignment/>
      <protection/>
    </xf>
    <xf numFmtId="0" fontId="10" fillId="13" borderId="17" xfId="19" applyFont="1" applyFill="1" applyBorder="1" applyAlignment="1" quotePrefix="1">
      <alignment horizontal="left"/>
      <protection/>
    </xf>
    <xf numFmtId="0" fontId="8" fillId="13" borderId="13" xfId="19" applyFill="1" applyBorder="1" applyAlignment="1">
      <alignment horizontal="right"/>
      <protection/>
    </xf>
    <xf numFmtId="184" fontId="10" fillId="13" borderId="18" xfId="19" applyNumberFormat="1" applyFont="1" applyFill="1" applyBorder="1" applyAlignment="1">
      <alignment horizontal="left"/>
      <protection/>
    </xf>
    <xf numFmtId="0" fontId="8" fillId="5" borderId="0" xfId="19" applyFill="1">
      <alignment/>
      <protection/>
    </xf>
    <xf numFmtId="0" fontId="10" fillId="5" borderId="13" xfId="19" applyFont="1" applyFill="1" applyBorder="1">
      <alignment/>
      <protection/>
    </xf>
    <xf numFmtId="0" fontId="8" fillId="5" borderId="13" xfId="19" applyFill="1" applyBorder="1">
      <alignment/>
      <protection/>
    </xf>
    <xf numFmtId="0" fontId="8" fillId="8" borderId="19" xfId="19" applyFill="1" applyBorder="1">
      <alignment/>
      <protection/>
    </xf>
    <xf numFmtId="0" fontId="8" fillId="8" borderId="0" xfId="19" applyFill="1" applyBorder="1" applyAlignment="1">
      <alignment horizontal="right"/>
      <protection/>
    </xf>
    <xf numFmtId="0" fontId="8" fillId="5" borderId="0" xfId="19" applyFill="1" applyAlignment="1" quotePrefix="1">
      <alignment horizontal="right"/>
      <protection/>
    </xf>
    <xf numFmtId="14" fontId="8" fillId="5" borderId="20" xfId="19" applyNumberFormat="1" applyFill="1" applyBorder="1" applyAlignment="1">
      <alignment horizontal="left"/>
      <protection/>
    </xf>
    <xf numFmtId="0" fontId="8" fillId="5" borderId="20" xfId="19" applyFill="1" applyBorder="1" applyAlignment="1">
      <alignment horizontal="left"/>
      <protection/>
    </xf>
    <xf numFmtId="0" fontId="10" fillId="13" borderId="17" xfId="19" applyFont="1" applyFill="1" applyBorder="1">
      <alignment/>
      <protection/>
    </xf>
    <xf numFmtId="0" fontId="8" fillId="13" borderId="13" xfId="19" applyFill="1" applyBorder="1">
      <alignment/>
      <protection/>
    </xf>
    <xf numFmtId="0" fontId="8" fillId="13" borderId="18" xfId="19" applyFill="1" applyBorder="1">
      <alignment/>
      <protection/>
    </xf>
    <xf numFmtId="0" fontId="8" fillId="2" borderId="19" xfId="19" applyFill="1" applyBorder="1">
      <alignment/>
      <protection/>
    </xf>
    <xf numFmtId="0" fontId="8" fillId="2" borderId="0" xfId="19" applyFill="1" applyBorder="1" applyAlignment="1">
      <alignment horizontal="right"/>
      <protection/>
    </xf>
    <xf numFmtId="184" fontId="10" fillId="2" borderId="21" xfId="19" applyNumberFormat="1" applyFont="1" applyFill="1" applyBorder="1">
      <alignment/>
      <protection/>
    </xf>
    <xf numFmtId="0" fontId="11" fillId="10" borderId="0" xfId="19" applyFont="1" applyFill="1" applyAlignment="1">
      <alignment horizontal="left"/>
      <protection/>
    </xf>
    <xf numFmtId="0" fontId="8" fillId="2" borderId="22" xfId="19" applyFill="1" applyBorder="1">
      <alignment/>
      <protection/>
    </xf>
    <xf numFmtId="0" fontId="8" fillId="2" borderId="23" xfId="19" applyFill="1" applyBorder="1" applyAlignment="1">
      <alignment horizontal="right"/>
      <protection/>
    </xf>
    <xf numFmtId="184" fontId="10" fillId="2" borderId="24" xfId="19" applyNumberFormat="1" applyFont="1" applyFill="1" applyBorder="1">
      <alignment/>
      <protection/>
    </xf>
    <xf numFmtId="0" fontId="10" fillId="10" borderId="13" xfId="19" applyFont="1" applyFill="1" applyBorder="1" applyAlignment="1" quotePrefix="1">
      <alignment horizontal="left"/>
      <protection/>
    </xf>
    <xf numFmtId="0" fontId="8" fillId="5" borderId="0" xfId="19" applyFill="1" applyAlignment="1">
      <alignment horizontal="right"/>
      <protection/>
    </xf>
    <xf numFmtId="184" fontId="8" fillId="5" borderId="0" xfId="19" applyNumberFormat="1" applyFont="1" applyFill="1">
      <alignment/>
      <protection/>
    </xf>
    <xf numFmtId="4" fontId="8" fillId="5" borderId="0" xfId="19" applyNumberFormat="1" applyFont="1" applyFill="1">
      <alignment/>
      <protection/>
    </xf>
    <xf numFmtId="0" fontId="8" fillId="5" borderId="0" xfId="19" applyFill="1" applyAlignment="1">
      <alignment horizontal="left"/>
      <protection/>
    </xf>
    <xf numFmtId="0" fontId="9" fillId="5" borderId="13" xfId="19" applyFont="1" applyFill="1" applyBorder="1">
      <alignment/>
      <protection/>
    </xf>
    <xf numFmtId="0" fontId="10" fillId="6" borderId="25" xfId="19" applyFont="1" applyFill="1" applyBorder="1" applyAlignment="1">
      <alignment horizontal="center"/>
      <protection/>
    </xf>
    <xf numFmtId="0" fontId="10" fillId="6" borderId="26" xfId="19" applyFont="1" applyFill="1" applyBorder="1" applyAlignment="1" quotePrefix="1">
      <alignment horizontal="center"/>
      <protection/>
    </xf>
    <xf numFmtId="0" fontId="10" fillId="6" borderId="26" xfId="19" applyFont="1" applyFill="1" applyBorder="1" applyAlignment="1">
      <alignment horizontal="center"/>
      <protection/>
    </xf>
    <xf numFmtId="0" fontId="10" fillId="6" borderId="27" xfId="19" applyFont="1" applyFill="1" applyBorder="1" applyAlignment="1">
      <alignment horizontal="center"/>
      <protection/>
    </xf>
    <xf numFmtId="0" fontId="10" fillId="6" borderId="28" xfId="19" applyFont="1" applyFill="1" applyBorder="1" applyAlignment="1" quotePrefix="1">
      <alignment horizontal="center"/>
      <protection/>
    </xf>
    <xf numFmtId="0" fontId="10" fillId="6" borderId="29" xfId="19" applyFont="1" applyFill="1" applyBorder="1" applyAlignment="1" quotePrefix="1">
      <alignment horizontal="center"/>
      <protection/>
    </xf>
    <xf numFmtId="0" fontId="10" fillId="6" borderId="29" xfId="19" applyFont="1" applyFill="1" applyBorder="1" applyAlignment="1">
      <alignment horizontal="center"/>
      <protection/>
    </xf>
    <xf numFmtId="0" fontId="10" fillId="6" borderId="30" xfId="19" applyFont="1" applyFill="1" applyBorder="1" applyAlignment="1">
      <alignment horizontal="center"/>
      <protection/>
    </xf>
    <xf numFmtId="0" fontId="8" fillId="14" borderId="31" xfId="19" applyFill="1" applyBorder="1" applyAlignment="1">
      <alignment horizontal="center"/>
      <protection/>
    </xf>
    <xf numFmtId="14" fontId="12" fillId="12" borderId="32" xfId="19" applyNumberFormat="1" applyFont="1" applyFill="1" applyBorder="1" applyAlignment="1">
      <alignment horizontal="center"/>
      <protection/>
    </xf>
    <xf numFmtId="4" fontId="8" fillId="4" borderId="32" xfId="19" applyNumberFormat="1" applyFill="1" applyBorder="1" applyAlignment="1">
      <alignment horizontal="center"/>
      <protection/>
    </xf>
    <xf numFmtId="4" fontId="8" fillId="3" borderId="32" xfId="19" applyNumberFormat="1" applyFont="1" applyFill="1" applyBorder="1" applyAlignment="1">
      <alignment horizontal="center"/>
      <protection/>
    </xf>
    <xf numFmtId="4" fontId="8" fillId="8" borderId="32" xfId="19" applyNumberFormat="1" applyFill="1" applyBorder="1" applyAlignment="1">
      <alignment horizontal="center"/>
      <protection/>
    </xf>
    <xf numFmtId="4" fontId="8" fillId="4" borderId="33" xfId="19" applyNumberFormat="1" applyFill="1" applyBorder="1" applyAlignment="1">
      <alignment horizontal="center"/>
      <protection/>
    </xf>
    <xf numFmtId="0" fontId="8" fillId="14" borderId="34" xfId="19" applyFill="1" applyBorder="1" applyAlignment="1">
      <alignment horizontal="center"/>
      <protection/>
    </xf>
    <xf numFmtId="14" fontId="12" fillId="12" borderId="35" xfId="19" applyNumberFormat="1" applyFont="1" applyFill="1" applyBorder="1" applyAlignment="1">
      <alignment horizontal="center"/>
      <protection/>
    </xf>
    <xf numFmtId="4" fontId="8" fillId="4" borderId="35" xfId="19" applyNumberFormat="1" applyFill="1" applyBorder="1" applyAlignment="1">
      <alignment horizontal="center"/>
      <protection/>
    </xf>
    <xf numFmtId="4" fontId="8" fillId="3" borderId="35" xfId="19" applyNumberFormat="1" applyFont="1" applyFill="1" applyBorder="1" applyAlignment="1">
      <alignment horizontal="center"/>
      <protection/>
    </xf>
    <xf numFmtId="4" fontId="8" fillId="8" borderId="35" xfId="19" applyNumberFormat="1" applyFill="1" applyBorder="1" applyAlignment="1">
      <alignment horizontal="center"/>
      <protection/>
    </xf>
    <xf numFmtId="4" fontId="8" fillId="4" borderId="36" xfId="19" applyNumberFormat="1" applyFill="1" applyBorder="1" applyAlignment="1">
      <alignment horizontal="center"/>
      <protection/>
    </xf>
    <xf numFmtId="14" fontId="12" fillId="12" borderId="37" xfId="19" applyNumberFormat="1" applyFont="1" applyFill="1" applyBorder="1" applyAlignment="1">
      <alignment horizontal="center"/>
      <protection/>
    </xf>
    <xf numFmtId="4" fontId="8" fillId="4" borderId="37" xfId="19" applyNumberFormat="1" applyFill="1" applyBorder="1" applyAlignment="1">
      <alignment horizontal="center"/>
      <protection/>
    </xf>
    <xf numFmtId="4" fontId="8" fillId="3" borderId="37" xfId="19" applyNumberFormat="1" applyFont="1" applyFill="1" applyBorder="1" applyAlignment="1">
      <alignment horizontal="center"/>
      <protection/>
    </xf>
    <xf numFmtId="4" fontId="8" fillId="8" borderId="37" xfId="19" applyNumberFormat="1" applyFill="1" applyBorder="1" applyAlignment="1">
      <alignment horizontal="center"/>
      <protection/>
    </xf>
    <xf numFmtId="4" fontId="8" fillId="4" borderId="38" xfId="19" applyNumberFormat="1" applyFill="1" applyBorder="1" applyAlignment="1">
      <alignment horizontal="center"/>
      <protection/>
    </xf>
    <xf numFmtId="14" fontId="12" fillId="12" borderId="39" xfId="19" applyNumberFormat="1" applyFont="1" applyFill="1" applyBorder="1" applyAlignment="1">
      <alignment horizontal="center"/>
      <protection/>
    </xf>
    <xf numFmtId="4" fontId="8" fillId="4" borderId="39" xfId="19" applyNumberFormat="1" applyFill="1" applyBorder="1" applyAlignment="1">
      <alignment horizontal="center"/>
      <protection/>
    </xf>
    <xf numFmtId="4" fontId="8" fillId="3" borderId="39" xfId="19" applyNumberFormat="1" applyFont="1" applyFill="1" applyBorder="1" applyAlignment="1">
      <alignment horizontal="center"/>
      <protection/>
    </xf>
    <xf numFmtId="4" fontId="8" fillId="8" borderId="39" xfId="19" applyNumberFormat="1" applyFill="1" applyBorder="1" applyAlignment="1">
      <alignment horizontal="center"/>
      <protection/>
    </xf>
    <xf numFmtId="4" fontId="8" fillId="4" borderId="40" xfId="19" applyNumberFormat="1" applyFill="1" applyBorder="1" applyAlignment="1">
      <alignment horizontal="center"/>
      <protection/>
    </xf>
    <xf numFmtId="0" fontId="8" fillId="0" borderId="31" xfId="19" applyBorder="1" applyAlignment="1">
      <alignment horizontal="center"/>
      <protection/>
    </xf>
    <xf numFmtId="14" fontId="8" fillId="0" borderId="37" xfId="19" applyNumberFormat="1" applyBorder="1" applyAlignment="1">
      <alignment horizontal="center"/>
      <protection/>
    </xf>
    <xf numFmtId="4" fontId="8" fillId="0" borderId="37" xfId="19" applyNumberFormat="1" applyBorder="1" applyAlignment="1">
      <alignment horizontal="center"/>
      <protection/>
    </xf>
    <xf numFmtId="4" fontId="8" fillId="0" borderId="38" xfId="19" applyNumberFormat="1" applyBorder="1" applyAlignment="1">
      <alignment horizontal="center"/>
      <protection/>
    </xf>
    <xf numFmtId="0" fontId="8" fillId="0" borderId="34" xfId="19" applyBorder="1" applyAlignment="1">
      <alignment horizontal="center"/>
      <protection/>
    </xf>
    <xf numFmtId="14" fontId="8" fillId="0" borderId="39" xfId="19" applyNumberFormat="1" applyBorder="1" applyAlignment="1">
      <alignment horizontal="center"/>
      <protection/>
    </xf>
    <xf numFmtId="4" fontId="8" fillId="0" borderId="39" xfId="19" applyNumberFormat="1" applyBorder="1" applyAlignment="1">
      <alignment horizontal="center"/>
      <protection/>
    </xf>
    <xf numFmtId="4" fontId="8" fillId="0" borderId="40" xfId="19" applyNumberFormat="1" applyBorder="1" applyAlignment="1">
      <alignment horizontal="center"/>
      <protection/>
    </xf>
    <xf numFmtId="0" fontId="13" fillId="15" borderId="5" xfId="0" applyFont="1" applyFill="1" applyBorder="1" applyAlignment="1">
      <alignment/>
    </xf>
    <xf numFmtId="0" fontId="6" fillId="15" borderId="6" xfId="0" applyFont="1" applyFill="1" applyBorder="1" applyAlignment="1">
      <alignment/>
    </xf>
    <xf numFmtId="3" fontId="0" fillId="8" borderId="0" xfId="0" applyNumberFormat="1" applyFill="1" applyAlignment="1">
      <alignment/>
    </xf>
    <xf numFmtId="3" fontId="5" fillId="16" borderId="0" xfId="0" applyNumberFormat="1" applyFont="1" applyFill="1" applyBorder="1" applyAlignment="1">
      <alignment/>
    </xf>
    <xf numFmtId="0" fontId="5" fillId="16" borderId="0" xfId="0" applyFont="1" applyFill="1" applyBorder="1" applyAlignment="1">
      <alignment/>
    </xf>
    <xf numFmtId="0" fontId="0" fillId="16" borderId="8" xfId="0" applyFill="1" applyBorder="1" applyAlignment="1">
      <alignment/>
    </xf>
    <xf numFmtId="0" fontId="14" fillId="3" borderId="7" xfId="0" applyFont="1" applyFill="1" applyBorder="1" applyAlignment="1">
      <alignment/>
    </xf>
    <xf numFmtId="3" fontId="0" fillId="3" borderId="4" xfId="0" applyNumberFormat="1" applyFill="1" applyBorder="1" applyAlignment="1">
      <alignment/>
    </xf>
    <xf numFmtId="3" fontId="5" fillId="3" borderId="6" xfId="0" applyNumberFormat="1" applyFont="1" applyFill="1" applyBorder="1" applyAlignment="1">
      <alignment/>
    </xf>
    <xf numFmtId="3" fontId="7" fillId="3" borderId="4" xfId="0" applyNumberFormat="1" applyFont="1" applyFill="1" applyBorder="1" applyAlignment="1">
      <alignment/>
    </xf>
    <xf numFmtId="3" fontId="7" fillId="3" borderId="9" xfId="0" applyNumberFormat="1" applyFont="1" applyFill="1" applyBorder="1" applyAlignment="1">
      <alignment/>
    </xf>
    <xf numFmtId="3" fontId="2" fillId="17" borderId="0" xfId="0" applyNumberFormat="1" applyFont="1" applyFill="1" applyBorder="1" applyAlignment="1">
      <alignment/>
    </xf>
    <xf numFmtId="3" fontId="2" fillId="17" borderId="41" xfId="0" applyNumberFormat="1" applyFont="1" applyFill="1" applyBorder="1" applyAlignment="1">
      <alignment/>
    </xf>
    <xf numFmtId="3" fontId="7" fillId="3" borderId="6" xfId="0" applyNumberFormat="1" applyFont="1" applyFill="1" applyBorder="1" applyAlignment="1">
      <alignment/>
    </xf>
    <xf numFmtId="3" fontId="7" fillId="3" borderId="10" xfId="0" applyNumberFormat="1" applyFont="1" applyFill="1" applyBorder="1" applyAlignment="1">
      <alignment/>
    </xf>
    <xf numFmtId="3" fontId="2" fillId="16" borderId="42" xfId="0" applyNumberFormat="1" applyFont="1" applyFill="1" applyBorder="1" applyAlignment="1">
      <alignment/>
    </xf>
    <xf numFmtId="0" fontId="15" fillId="8" borderId="0" xfId="0" applyFont="1" applyFill="1" applyAlignment="1">
      <alignment/>
    </xf>
    <xf numFmtId="0" fontId="16" fillId="2" borderId="8" xfId="0" applyFont="1" applyFill="1" applyBorder="1" applyAlignment="1">
      <alignment/>
    </xf>
    <xf numFmtId="0" fontId="16" fillId="8" borderId="0" xfId="0" applyFont="1" applyFill="1" applyBorder="1" applyAlignment="1">
      <alignment/>
    </xf>
    <xf numFmtId="0" fontId="16" fillId="8" borderId="41" xfId="0" applyFont="1" applyFill="1" applyBorder="1" applyAlignment="1">
      <alignment/>
    </xf>
    <xf numFmtId="0" fontId="0" fillId="4" borderId="0" xfId="0" applyFont="1" applyFill="1" applyAlignment="1">
      <alignment/>
    </xf>
    <xf numFmtId="0" fontId="0" fillId="4" borderId="0" xfId="0" applyFont="1" applyFill="1" applyBorder="1" applyAlignment="1">
      <alignment/>
    </xf>
    <xf numFmtId="0" fontId="17" fillId="18" borderId="0" xfId="19" applyFont="1" applyFill="1">
      <alignment/>
      <protection/>
    </xf>
    <xf numFmtId="0" fontId="5" fillId="0" borderId="0" xfId="0" applyFont="1" applyAlignment="1">
      <alignment/>
    </xf>
    <xf numFmtId="0" fontId="2" fillId="17" borderId="2" xfId="0" applyFont="1" applyFill="1" applyBorder="1" applyAlignment="1">
      <alignment/>
    </xf>
    <xf numFmtId="0" fontId="0" fillId="17" borderId="1" xfId="0" applyFill="1" applyBorder="1" applyAlignment="1">
      <alignment/>
    </xf>
    <xf numFmtId="0" fontId="5" fillId="12" borderId="5" xfId="0" applyFont="1" applyFill="1" applyBorder="1" applyAlignment="1">
      <alignment/>
    </xf>
    <xf numFmtId="0" fontId="5" fillId="12" borderId="6" xfId="0" applyFont="1" applyFill="1" applyBorder="1" applyAlignment="1">
      <alignment/>
    </xf>
    <xf numFmtId="0" fontId="14" fillId="3" borderId="1" xfId="0" applyFont="1" applyFill="1" applyBorder="1" applyAlignment="1">
      <alignment/>
    </xf>
    <xf numFmtId="0" fontId="7" fillId="3" borderId="2" xfId="0" applyFont="1" applyFill="1" applyBorder="1" applyAlignment="1">
      <alignment/>
    </xf>
    <xf numFmtId="3" fontId="14" fillId="3" borderId="3" xfId="0" applyNumberFormat="1" applyFont="1" applyFill="1" applyBorder="1" applyAlignment="1">
      <alignment/>
    </xf>
    <xf numFmtId="0" fontId="5" fillId="3" borderId="1" xfId="0" applyFont="1" applyFill="1" applyBorder="1" applyAlignment="1">
      <alignment/>
    </xf>
    <xf numFmtId="0" fontId="18" fillId="3" borderId="1" xfId="0" applyFont="1" applyFill="1" applyBorder="1" applyAlignment="1">
      <alignment/>
    </xf>
    <xf numFmtId="0" fontId="14" fillId="3" borderId="2" xfId="0" applyFont="1" applyFill="1" applyBorder="1" applyAlignment="1">
      <alignment/>
    </xf>
    <xf numFmtId="0" fontId="5" fillId="19" borderId="9" xfId="0" applyFont="1" applyFill="1" applyBorder="1" applyAlignment="1">
      <alignment/>
    </xf>
    <xf numFmtId="3" fontId="5" fillId="19" borderId="41" xfId="0" applyNumberFormat="1" applyFont="1" applyFill="1" applyBorder="1" applyAlignment="1">
      <alignment/>
    </xf>
    <xf numFmtId="0" fontId="5" fillId="19" borderId="41" xfId="0" applyFont="1" applyFill="1" applyBorder="1" applyAlignment="1">
      <alignment/>
    </xf>
    <xf numFmtId="0" fontId="5" fillId="16" borderId="4" xfId="0" applyFont="1" applyFill="1" applyBorder="1" applyAlignment="1">
      <alignment/>
    </xf>
    <xf numFmtId="0" fontId="0" fillId="19" borderId="41" xfId="0" applyFill="1" applyBorder="1" applyAlignment="1">
      <alignment/>
    </xf>
    <xf numFmtId="0" fontId="5" fillId="16" borderId="8" xfId="0" applyFont="1" applyFill="1" applyBorder="1" applyAlignment="1">
      <alignment/>
    </xf>
    <xf numFmtId="0" fontId="5" fillId="3" borderId="2" xfId="0" applyFont="1" applyFill="1" applyBorder="1" applyAlignment="1">
      <alignment/>
    </xf>
    <xf numFmtId="3" fontId="14" fillId="3" borderId="1" xfId="0" applyNumberFormat="1" applyFont="1" applyFill="1" applyBorder="1" applyAlignment="1">
      <alignment/>
    </xf>
    <xf numFmtId="0" fontId="5" fillId="6" borderId="2" xfId="0" applyFont="1" applyFill="1" applyBorder="1" applyAlignment="1">
      <alignment/>
    </xf>
    <xf numFmtId="0" fontId="5" fillId="6" borderId="3" xfId="0" applyFont="1" applyFill="1" applyBorder="1" applyAlignment="1">
      <alignment/>
    </xf>
    <xf numFmtId="0" fontId="14" fillId="2" borderId="1" xfId="0" applyFont="1" applyFill="1" applyBorder="1" applyAlignment="1">
      <alignment/>
    </xf>
    <xf numFmtId="0" fontId="2" fillId="17" borderId="3" xfId="0" applyFont="1" applyFill="1" applyBorder="1" applyAlignment="1">
      <alignment horizontal="right"/>
    </xf>
    <xf numFmtId="0" fontId="2" fillId="17" borderId="3" xfId="0" applyFont="1" applyFill="1" applyBorder="1" applyAlignment="1">
      <alignment/>
    </xf>
    <xf numFmtId="0" fontId="5" fillId="10" borderId="0" xfId="0" applyFont="1" applyFill="1" applyAlignment="1">
      <alignment/>
    </xf>
    <xf numFmtId="0" fontId="0" fillId="10" borderId="0" xfId="0" applyFill="1" applyBorder="1" applyAlignment="1">
      <alignment horizontal="right"/>
    </xf>
    <xf numFmtId="0" fontId="5" fillId="10" borderId="0" xfId="0" applyFont="1" applyFill="1" applyBorder="1" applyAlignment="1">
      <alignment/>
    </xf>
    <xf numFmtId="3" fontId="5" fillId="10" borderId="0" xfId="0" applyNumberFormat="1" applyFont="1" applyFill="1" applyBorder="1" applyAlignment="1">
      <alignment/>
    </xf>
    <xf numFmtId="3" fontId="7" fillId="10" borderId="0" xfId="0" applyNumberFormat="1" applyFont="1" applyFill="1" applyBorder="1" applyAlignment="1">
      <alignment/>
    </xf>
    <xf numFmtId="0" fontId="6" fillId="16" borderId="8" xfId="0" applyFont="1" applyFill="1" applyBorder="1" applyAlignment="1">
      <alignment/>
    </xf>
    <xf numFmtId="0" fontId="2" fillId="6" borderId="43" xfId="0" applyFont="1" applyFill="1" applyBorder="1" applyAlignment="1">
      <alignment/>
    </xf>
    <xf numFmtId="0" fontId="2" fillId="6" borderId="32" xfId="0" applyFont="1" applyFill="1" applyBorder="1" applyAlignment="1">
      <alignment horizontal="center"/>
    </xf>
    <xf numFmtId="0" fontId="2" fillId="6" borderId="43" xfId="0" applyFont="1" applyFill="1" applyBorder="1" applyAlignment="1">
      <alignment horizontal="center"/>
    </xf>
    <xf numFmtId="0" fontId="2" fillId="6" borderId="44" xfId="0" applyFont="1" applyFill="1" applyBorder="1" applyAlignment="1">
      <alignment horizontal="center"/>
    </xf>
    <xf numFmtId="0" fontId="3" fillId="20" borderId="0" xfId="0" applyFont="1" applyFill="1" applyAlignment="1">
      <alignment/>
    </xf>
    <xf numFmtId="184" fontId="10" fillId="3" borderId="45" xfId="19" applyNumberFormat="1" applyFont="1" applyFill="1" applyBorder="1">
      <alignment/>
      <protection/>
    </xf>
    <xf numFmtId="10" fontId="10" fillId="3" borderId="45" xfId="19" applyNumberFormat="1" applyFont="1" applyFill="1" applyBorder="1" applyAlignment="1">
      <alignment horizontal="left"/>
      <protection/>
    </xf>
    <xf numFmtId="0" fontId="10" fillId="3" borderId="45" xfId="19" applyFont="1" applyFill="1" applyBorder="1" applyAlignment="1">
      <alignment horizontal="left"/>
      <protection/>
    </xf>
    <xf numFmtId="14" fontId="10" fillId="3" borderId="45" xfId="19" applyNumberFormat="1" applyFont="1" applyFill="1" applyBorder="1" applyAlignment="1">
      <alignment horizontal="left"/>
      <protection/>
    </xf>
    <xf numFmtId="0" fontId="6" fillId="10" borderId="0" xfId="0" applyFont="1" applyFill="1" applyBorder="1" applyAlignment="1">
      <alignment/>
    </xf>
    <xf numFmtId="0" fontId="19" fillId="4" borderId="0" xfId="0" applyFont="1" applyFill="1" applyBorder="1" applyAlignment="1">
      <alignment horizontal="center"/>
    </xf>
    <xf numFmtId="0" fontId="3" fillId="3" borderId="2" xfId="0" applyFont="1" applyFill="1" applyBorder="1" applyAlignment="1">
      <alignment/>
    </xf>
    <xf numFmtId="0" fontId="0" fillId="2" borderId="2" xfId="0" applyFill="1" applyBorder="1" applyAlignment="1">
      <alignment/>
    </xf>
    <xf numFmtId="3" fontId="0" fillId="4" borderId="0" xfId="0" applyNumberFormat="1" applyFill="1" applyAlignment="1">
      <alignment/>
    </xf>
    <xf numFmtId="0" fontId="0" fillId="21" borderId="2" xfId="0"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19" borderId="2" xfId="0" applyFill="1" applyBorder="1" applyAlignment="1">
      <alignment horizontal="center"/>
    </xf>
    <xf numFmtId="0" fontId="0" fillId="22" borderId="2" xfId="0" applyFill="1" applyBorder="1" applyAlignment="1">
      <alignment horizontal="center"/>
    </xf>
    <xf numFmtId="0" fontId="0" fillId="23" borderId="2" xfId="0" applyFill="1" applyBorder="1" applyAlignment="1">
      <alignment horizontal="center"/>
    </xf>
    <xf numFmtId="0" fontId="0" fillId="8" borderId="2" xfId="0" applyFill="1" applyBorder="1" applyAlignment="1">
      <alignment horizontal="center"/>
    </xf>
    <xf numFmtId="0" fontId="0" fillId="14" borderId="2" xfId="0" applyFill="1" applyBorder="1" applyAlignment="1">
      <alignment horizontal="center"/>
    </xf>
    <xf numFmtId="0" fontId="0" fillId="24" borderId="3" xfId="0" applyFill="1" applyBorder="1" applyAlignment="1">
      <alignment horizontal="center"/>
    </xf>
    <xf numFmtId="3" fontId="5" fillId="16" borderId="8" xfId="0" applyNumberFormat="1" applyFont="1" applyFill="1" applyBorder="1" applyAlignment="1">
      <alignment/>
    </xf>
    <xf numFmtId="0" fontId="5" fillId="10" borderId="0" xfId="0" applyFont="1" applyFill="1" applyBorder="1" applyAlignment="1">
      <alignment horizontal="center"/>
    </xf>
    <xf numFmtId="0" fontId="0" fillId="10" borderId="0" xfId="0" applyFill="1" applyBorder="1" applyAlignment="1">
      <alignment horizontal="center"/>
    </xf>
    <xf numFmtId="0" fontId="3" fillId="10" borderId="0" xfId="0" applyFont="1" applyFill="1" applyAlignment="1">
      <alignment/>
    </xf>
    <xf numFmtId="0" fontId="2" fillId="25" borderId="0" xfId="0" applyFont="1" applyFill="1" applyAlignment="1">
      <alignment/>
    </xf>
    <xf numFmtId="0" fontId="2" fillId="25" borderId="0" xfId="0" applyFont="1" applyFill="1" applyBorder="1" applyAlignment="1">
      <alignment/>
    </xf>
    <xf numFmtId="0" fontId="0" fillId="10" borderId="46" xfId="0" applyFill="1" applyBorder="1" applyAlignment="1">
      <alignment/>
    </xf>
    <xf numFmtId="0" fontId="0" fillId="10" borderId="47" xfId="0" applyFill="1" applyBorder="1" applyAlignment="1">
      <alignment/>
    </xf>
    <xf numFmtId="0" fontId="1" fillId="10" borderId="47" xfId="0" applyFont="1" applyFill="1" applyBorder="1" applyAlignment="1">
      <alignment/>
    </xf>
    <xf numFmtId="0" fontId="0" fillId="10" borderId="48" xfId="0" applyFill="1" applyBorder="1" applyAlignment="1">
      <alignment/>
    </xf>
    <xf numFmtId="0" fontId="6" fillId="20" borderId="41" xfId="0" applyFont="1" applyFill="1" applyBorder="1" applyAlignment="1" applyProtection="1">
      <alignment/>
      <protection locked="0"/>
    </xf>
    <xf numFmtId="0" fontId="5" fillId="16" borderId="8" xfId="0" applyFont="1" applyFill="1" applyBorder="1" applyAlignment="1" applyProtection="1">
      <alignment/>
      <protection locked="0"/>
    </xf>
    <xf numFmtId="0" fontId="6" fillId="20" borderId="8" xfId="0" applyFont="1" applyFill="1" applyBorder="1" applyAlignment="1" applyProtection="1">
      <alignment/>
      <protection locked="0"/>
    </xf>
    <xf numFmtId="3" fontId="6" fillId="18" borderId="41" xfId="0" applyNumberFormat="1" applyFont="1" applyFill="1" applyBorder="1" applyAlignment="1" applyProtection="1">
      <alignment/>
      <protection locked="0"/>
    </xf>
    <xf numFmtId="3" fontId="6" fillId="20" borderId="8" xfId="0" applyNumberFormat="1" applyFont="1" applyFill="1" applyBorder="1" applyAlignment="1" applyProtection="1">
      <alignment/>
      <protection locked="0"/>
    </xf>
    <xf numFmtId="3" fontId="6" fillId="20" borderId="41" xfId="0" applyNumberFormat="1" applyFont="1" applyFill="1" applyBorder="1" applyAlignment="1" applyProtection="1">
      <alignment/>
      <protection locked="0"/>
    </xf>
    <xf numFmtId="0" fontId="6" fillId="18" borderId="8" xfId="0" applyFont="1" applyFill="1" applyBorder="1" applyAlignment="1" applyProtection="1">
      <alignment/>
      <protection locked="0"/>
    </xf>
    <xf numFmtId="0" fontId="22" fillId="10" borderId="0" xfId="0" applyFont="1" applyFill="1" applyAlignment="1">
      <alignment/>
    </xf>
    <xf numFmtId="0" fontId="23" fillId="10" borderId="47" xfId="0" applyFont="1" applyFill="1" applyBorder="1" applyAlignment="1">
      <alignment/>
    </xf>
    <xf numFmtId="0" fontId="0" fillId="26" borderId="1" xfId="0" applyFont="1" applyFill="1" applyBorder="1" applyAlignment="1">
      <alignment horizontal="center"/>
    </xf>
    <xf numFmtId="0" fontId="13" fillId="20" borderId="0" xfId="0" applyFont="1" applyFill="1" applyAlignment="1">
      <alignment/>
    </xf>
    <xf numFmtId="0" fontId="23" fillId="6" borderId="0" xfId="0" applyFont="1" applyFill="1" applyAlignment="1">
      <alignment/>
    </xf>
    <xf numFmtId="0" fontId="24" fillId="6" borderId="0" xfId="0" applyFont="1" applyFill="1" applyAlignment="1">
      <alignment/>
    </xf>
    <xf numFmtId="0" fontId="24" fillId="6" borderId="0" xfId="0" applyFont="1" applyFill="1" applyBorder="1" applyAlignment="1">
      <alignment/>
    </xf>
    <xf numFmtId="0" fontId="23" fillId="6" borderId="0" xfId="0" applyFont="1" applyFill="1" applyAlignment="1">
      <alignment horizontal="left"/>
    </xf>
    <xf numFmtId="0" fontId="24" fillId="6" borderId="0" xfId="0" applyFont="1" applyFill="1" applyAlignment="1">
      <alignment horizontal="left"/>
    </xf>
    <xf numFmtId="0" fontId="23" fillId="6" borderId="49" xfId="0" applyFont="1" applyFill="1" applyBorder="1" applyAlignment="1">
      <alignment/>
    </xf>
    <xf numFmtId="0" fontId="23" fillId="6" borderId="0" xfId="0" applyFont="1" applyFill="1" applyBorder="1" applyAlignment="1">
      <alignment/>
    </xf>
    <xf numFmtId="0" fontId="1" fillId="25" borderId="46" xfId="0" applyFont="1" applyFill="1" applyBorder="1" applyAlignment="1">
      <alignment/>
    </xf>
    <xf numFmtId="0" fontId="1" fillId="25" borderId="47" xfId="0" applyFont="1" applyFill="1" applyBorder="1" applyAlignment="1">
      <alignment/>
    </xf>
    <xf numFmtId="0" fontId="1" fillId="25" borderId="48" xfId="0" applyFont="1" applyFill="1" applyBorder="1" applyAlignment="1">
      <alignment/>
    </xf>
    <xf numFmtId="0" fontId="25" fillId="10" borderId="0" xfId="0" applyFont="1" applyFill="1" applyAlignment="1">
      <alignment/>
    </xf>
    <xf numFmtId="0" fontId="1" fillId="5" borderId="0" xfId="0" applyFont="1" applyFill="1" applyAlignment="1">
      <alignment/>
    </xf>
    <xf numFmtId="0" fontId="25" fillId="5" borderId="0" xfId="0" applyFont="1" applyFill="1" applyAlignment="1">
      <alignment/>
    </xf>
    <xf numFmtId="0" fontId="13" fillId="9" borderId="0" xfId="0" applyFont="1" applyFill="1" applyBorder="1" applyAlignment="1">
      <alignment/>
    </xf>
    <xf numFmtId="0" fontId="13" fillId="9" borderId="8" xfId="0" applyFont="1" applyFill="1" applyBorder="1" applyAlignment="1">
      <alignment/>
    </xf>
    <xf numFmtId="3" fontId="13" fillId="20" borderId="50" xfId="0" applyNumberFormat="1" applyFont="1" applyFill="1" applyBorder="1" applyAlignment="1" applyProtection="1">
      <alignment/>
      <protection locked="0"/>
    </xf>
    <xf numFmtId="0" fontId="1" fillId="2" borderId="51" xfId="0" applyFont="1" applyFill="1" applyBorder="1" applyAlignment="1">
      <alignment horizontal="center"/>
    </xf>
    <xf numFmtId="0" fontId="23" fillId="2" borderId="1" xfId="0" applyFont="1" applyFill="1" applyBorder="1" applyAlignment="1">
      <alignment/>
    </xf>
    <xf numFmtId="0" fontId="13" fillId="20" borderId="20" xfId="0" applyFont="1" applyFill="1" applyBorder="1" applyAlignment="1" applyProtection="1">
      <alignment/>
      <protection locked="0"/>
    </xf>
    <xf numFmtId="3" fontId="1" fillId="3" borderId="3" xfId="0" applyNumberFormat="1" applyFont="1" applyFill="1" applyBorder="1" applyAlignment="1">
      <alignment/>
    </xf>
    <xf numFmtId="0" fontId="13" fillId="12" borderId="8" xfId="0" applyFont="1" applyFill="1" applyBorder="1" applyAlignment="1">
      <alignment/>
    </xf>
    <xf numFmtId="0" fontId="13" fillId="12" borderId="0" xfId="0" applyFont="1" applyFill="1" applyBorder="1" applyAlignment="1">
      <alignment/>
    </xf>
    <xf numFmtId="0" fontId="23" fillId="2" borderId="7" xfId="0" applyFont="1" applyFill="1" applyBorder="1" applyAlignment="1">
      <alignment/>
    </xf>
    <xf numFmtId="0" fontId="23" fillId="2" borderId="4" xfId="0" applyFont="1" applyFill="1" applyBorder="1" applyAlignment="1">
      <alignment/>
    </xf>
    <xf numFmtId="0" fontId="26" fillId="2" borderId="4" xfId="0" applyFont="1" applyFill="1" applyBorder="1" applyAlignment="1">
      <alignment/>
    </xf>
    <xf numFmtId="0" fontId="26" fillId="6" borderId="6" xfId="0" applyFont="1" applyFill="1" applyBorder="1" applyAlignment="1">
      <alignment/>
    </xf>
    <xf numFmtId="0" fontId="13" fillId="20" borderId="0" xfId="0" applyFont="1" applyFill="1" applyBorder="1" applyAlignment="1" applyProtection="1">
      <alignment/>
      <protection locked="0"/>
    </xf>
    <xf numFmtId="0" fontId="13" fillId="12" borderId="8" xfId="0" applyFont="1" applyFill="1" applyBorder="1" applyAlignment="1">
      <alignment horizontal="center"/>
    </xf>
    <xf numFmtId="3" fontId="25" fillId="5" borderId="0" xfId="0" applyNumberFormat="1" applyFont="1" applyFill="1" applyBorder="1" applyAlignment="1">
      <alignment/>
    </xf>
    <xf numFmtId="0" fontId="25" fillId="6" borderId="6" xfId="0" applyFont="1" applyFill="1" applyBorder="1" applyAlignment="1">
      <alignment/>
    </xf>
    <xf numFmtId="0" fontId="25" fillId="6" borderId="6" xfId="0" applyFont="1" applyFill="1" applyBorder="1" applyAlignment="1">
      <alignment horizontal="center"/>
    </xf>
    <xf numFmtId="0" fontId="1" fillId="3" borderId="2" xfId="0" applyFont="1" applyFill="1" applyBorder="1" applyAlignment="1">
      <alignment/>
    </xf>
    <xf numFmtId="3" fontId="1" fillId="3" borderId="2" xfId="0" applyNumberFormat="1" applyFont="1" applyFill="1" applyBorder="1" applyAlignment="1">
      <alignment/>
    </xf>
    <xf numFmtId="3" fontId="13" fillId="20" borderId="32" xfId="0" applyNumberFormat="1" applyFont="1" applyFill="1" applyBorder="1" applyAlignment="1" applyProtection="1">
      <alignment/>
      <protection locked="0"/>
    </xf>
    <xf numFmtId="3" fontId="1" fillId="27" borderId="32" xfId="0" applyNumberFormat="1" applyFont="1" applyFill="1" applyBorder="1" applyAlignment="1">
      <alignment/>
    </xf>
    <xf numFmtId="0" fontId="27" fillId="12" borderId="8" xfId="0" applyFont="1" applyFill="1" applyBorder="1" applyAlignment="1">
      <alignment/>
    </xf>
    <xf numFmtId="0" fontId="27" fillId="12" borderId="0" xfId="0" applyFont="1" applyFill="1" applyBorder="1" applyAlignment="1">
      <alignment/>
    </xf>
    <xf numFmtId="3" fontId="27" fillId="12" borderId="0" xfId="0" applyNumberFormat="1" applyFont="1" applyFill="1" applyBorder="1" applyAlignment="1">
      <alignment/>
    </xf>
    <xf numFmtId="0" fontId="18" fillId="12" borderId="5" xfId="0" applyFont="1" applyFill="1" applyBorder="1" applyAlignment="1">
      <alignment/>
    </xf>
    <xf numFmtId="0" fontId="18" fillId="12" borderId="6" xfId="0" applyFont="1" applyFill="1" applyBorder="1" applyAlignment="1">
      <alignment/>
    </xf>
    <xf numFmtId="0" fontId="18" fillId="6" borderId="2" xfId="0" applyFont="1" applyFill="1" applyBorder="1" applyAlignment="1">
      <alignment/>
    </xf>
    <xf numFmtId="0" fontId="18" fillId="6" borderId="3" xfId="0" applyFont="1" applyFill="1" applyBorder="1" applyAlignment="1">
      <alignment/>
    </xf>
    <xf numFmtId="0" fontId="25" fillId="16" borderId="8" xfId="0" applyFont="1" applyFill="1" applyBorder="1" applyAlignment="1">
      <alignment/>
    </xf>
    <xf numFmtId="0" fontId="27" fillId="12" borderId="6" xfId="0" applyFont="1" applyFill="1" applyBorder="1" applyAlignment="1">
      <alignment horizontal="center"/>
    </xf>
    <xf numFmtId="0" fontId="27" fillId="12" borderId="10" xfId="0" applyFont="1" applyFill="1" applyBorder="1" applyAlignment="1">
      <alignment horizontal="center"/>
    </xf>
    <xf numFmtId="0" fontId="25" fillId="6" borderId="2" xfId="0" applyFont="1" applyFill="1" applyBorder="1" applyAlignment="1">
      <alignment horizontal="center"/>
    </xf>
    <xf numFmtId="0" fontId="25" fillId="6" borderId="2" xfId="0" applyFont="1" applyFill="1" applyBorder="1" applyAlignment="1">
      <alignment/>
    </xf>
    <xf numFmtId="0" fontId="25" fillId="6" borderId="3" xfId="0" applyFont="1" applyFill="1" applyBorder="1" applyAlignment="1">
      <alignment horizontal="center"/>
    </xf>
    <xf numFmtId="0" fontId="25" fillId="6" borderId="4" xfId="0" applyFont="1" applyFill="1" applyBorder="1" applyAlignment="1">
      <alignment/>
    </xf>
    <xf numFmtId="0" fontId="25" fillId="6" borderId="9" xfId="0" applyFont="1" applyFill="1" applyBorder="1" applyAlignment="1">
      <alignment horizontal="center"/>
    </xf>
    <xf numFmtId="0" fontId="14" fillId="3" borderId="5" xfId="0" applyFont="1" applyFill="1" applyBorder="1" applyAlignment="1">
      <alignment/>
    </xf>
    <xf numFmtId="0" fontId="0" fillId="5" borderId="0" xfId="0" applyFill="1" applyAlignment="1">
      <alignment/>
    </xf>
    <xf numFmtId="0" fontId="29" fillId="18" borderId="0" xfId="19" applyFont="1" applyFill="1">
      <alignment/>
      <protection/>
    </xf>
    <xf numFmtId="0" fontId="28" fillId="20" borderId="0" xfId="19" applyFont="1" applyFill="1">
      <alignment/>
      <protection/>
    </xf>
    <xf numFmtId="0" fontId="17" fillId="20" borderId="0" xfId="19" applyFont="1" applyFill="1">
      <alignment/>
      <protection/>
    </xf>
    <xf numFmtId="0" fontId="8" fillId="20" borderId="0" xfId="19" applyFill="1">
      <alignment/>
      <protection/>
    </xf>
    <xf numFmtId="0" fontId="30" fillId="8" borderId="19" xfId="19" applyFont="1" applyFill="1" applyBorder="1">
      <alignment/>
      <protection/>
    </xf>
    <xf numFmtId="0" fontId="30" fillId="8" borderId="0" xfId="19" applyFont="1" applyFill="1" applyBorder="1" applyAlignment="1">
      <alignment horizontal="right"/>
      <protection/>
    </xf>
    <xf numFmtId="3" fontId="25" fillId="5" borderId="32" xfId="0" applyNumberFormat="1" applyFont="1" applyFill="1" applyBorder="1" applyAlignment="1">
      <alignment/>
    </xf>
    <xf numFmtId="0" fontId="2" fillId="6" borderId="52" xfId="0" applyFont="1" applyFill="1" applyBorder="1" applyAlignment="1">
      <alignment/>
    </xf>
    <xf numFmtId="3" fontId="3" fillId="18" borderId="42" xfId="0" applyNumberFormat="1" applyFont="1" applyFill="1" applyBorder="1" applyAlignment="1" applyProtection="1">
      <alignment/>
      <protection locked="0"/>
    </xf>
    <xf numFmtId="184" fontId="10" fillId="3" borderId="45" xfId="19" applyNumberFormat="1" applyFont="1" applyFill="1" applyBorder="1" applyProtection="1">
      <alignment/>
      <protection locked="0"/>
    </xf>
    <xf numFmtId="10" fontId="10" fillId="3" borderId="45" xfId="19" applyNumberFormat="1" applyFont="1" applyFill="1" applyBorder="1" applyAlignment="1" applyProtection="1">
      <alignment horizontal="left"/>
      <protection locked="0"/>
    </xf>
    <xf numFmtId="0" fontId="10" fillId="3" borderId="45" xfId="19" applyFont="1" applyFill="1" applyBorder="1" applyAlignment="1" applyProtection="1">
      <alignment horizontal="left"/>
      <protection locked="0"/>
    </xf>
    <xf numFmtId="14" fontId="10" fillId="3" borderId="45" xfId="19" applyNumberFormat="1" applyFont="1" applyFill="1" applyBorder="1" applyAlignment="1" applyProtection="1">
      <alignment horizontal="left"/>
      <protection locked="0"/>
    </xf>
    <xf numFmtId="0" fontId="13" fillId="28" borderId="0" xfId="0" applyFont="1" applyFill="1" applyBorder="1" applyAlignment="1" applyProtection="1">
      <alignment/>
      <protection/>
    </xf>
    <xf numFmtId="3" fontId="1" fillId="28" borderId="32" xfId="0" applyNumberFormat="1" applyFont="1" applyFill="1" applyBorder="1" applyAlignment="1" applyProtection="1">
      <alignment/>
      <protection/>
    </xf>
    <xf numFmtId="3" fontId="3" fillId="18" borderId="53" xfId="0" applyNumberFormat="1" applyFont="1" applyFill="1" applyBorder="1" applyAlignment="1" applyProtection="1">
      <alignment/>
      <protection locked="0"/>
    </xf>
    <xf numFmtId="0" fontId="2" fillId="6" borderId="37" xfId="0" applyFont="1" applyFill="1" applyBorder="1" applyAlignment="1">
      <alignment horizontal="right"/>
    </xf>
    <xf numFmtId="0" fontId="18" fillId="9" borderId="7" xfId="0" applyFont="1" applyFill="1" applyBorder="1" applyAlignment="1">
      <alignment/>
    </xf>
    <xf numFmtId="0" fontId="18" fillId="9" borderId="0" xfId="0" applyFont="1" applyFill="1" applyAlignment="1">
      <alignment/>
    </xf>
    <xf numFmtId="0" fontId="27" fillId="9" borderId="0" xfId="0" applyFont="1" applyFill="1" applyBorder="1" applyAlignment="1">
      <alignment/>
    </xf>
    <xf numFmtId="0" fontId="27" fillId="9" borderId="8" xfId="0" applyFont="1" applyFill="1" applyBorder="1" applyAlignment="1">
      <alignment/>
    </xf>
    <xf numFmtId="0" fontId="2" fillId="3" borderId="1" xfId="0" applyFont="1" applyFill="1" applyBorder="1" applyAlignment="1">
      <alignment/>
    </xf>
    <xf numFmtId="3" fontId="18" fillId="5" borderId="54" xfId="0" applyNumberFormat="1" applyFont="1" applyFill="1" applyBorder="1" applyAlignment="1">
      <alignment/>
    </xf>
    <xf numFmtId="3" fontId="3" fillId="20" borderId="50" xfId="0" applyNumberFormat="1" applyFont="1" applyFill="1" applyBorder="1" applyAlignment="1" applyProtection="1">
      <alignment/>
      <protection locked="0"/>
    </xf>
    <xf numFmtId="9" fontId="3" fillId="20" borderId="52" xfId="0" applyNumberFormat="1" applyFont="1" applyFill="1" applyBorder="1" applyAlignment="1" applyProtection="1">
      <alignment/>
      <protection locked="0"/>
    </xf>
    <xf numFmtId="3" fontId="0" fillId="23" borderId="8" xfId="0" applyNumberFormat="1" applyFont="1" applyFill="1" applyBorder="1" applyAlignment="1">
      <alignment/>
    </xf>
    <xf numFmtId="3" fontId="0" fillId="23" borderId="7" xfId="0" applyNumberFormat="1" applyFont="1" applyFill="1" applyBorder="1" applyAlignment="1">
      <alignment/>
    </xf>
    <xf numFmtId="0" fontId="0" fillId="23" borderId="0" xfId="0" applyFont="1" applyFill="1" applyAlignment="1">
      <alignment/>
    </xf>
    <xf numFmtId="3" fontId="0" fillId="8" borderId="8" xfId="0" applyNumberFormat="1" applyFont="1" applyFill="1" applyBorder="1" applyAlignment="1">
      <alignment/>
    </xf>
    <xf numFmtId="0" fontId="0" fillId="8" borderId="0" xfId="0" applyFont="1" applyFill="1" applyBorder="1" applyAlignment="1">
      <alignment/>
    </xf>
    <xf numFmtId="0" fontId="0" fillId="8" borderId="0" xfId="0" applyFont="1" applyFill="1" applyAlignment="1">
      <alignment/>
    </xf>
    <xf numFmtId="3" fontId="0" fillId="14" borderId="8" xfId="0" applyNumberFormat="1" applyFont="1" applyFill="1" applyBorder="1" applyAlignment="1">
      <alignment/>
    </xf>
    <xf numFmtId="3" fontId="0" fillId="4" borderId="0" xfId="0" applyNumberFormat="1" applyFont="1" applyFill="1" applyAlignment="1">
      <alignment/>
    </xf>
    <xf numFmtId="3" fontId="0" fillId="28" borderId="8" xfId="0" applyNumberFormat="1" applyFont="1" applyFill="1" applyBorder="1" applyAlignment="1">
      <alignment/>
    </xf>
    <xf numFmtId="3" fontId="0" fillId="5" borderId="8" xfId="0" applyNumberFormat="1" applyFont="1" applyFill="1" applyBorder="1" applyAlignment="1">
      <alignment/>
    </xf>
    <xf numFmtId="3" fontId="3" fillId="20" borderId="55" xfId="0" applyNumberFormat="1" applyFont="1" applyFill="1" applyBorder="1" applyAlignment="1" applyProtection="1">
      <alignment/>
      <protection locked="0"/>
    </xf>
    <xf numFmtId="9" fontId="3" fillId="18" borderId="52" xfId="0" applyNumberFormat="1" applyFont="1" applyFill="1" applyBorder="1" applyAlignment="1" applyProtection="1">
      <alignment/>
      <protection locked="0"/>
    </xf>
    <xf numFmtId="3" fontId="2" fillId="3" borderId="3" xfId="0" applyNumberFormat="1" applyFont="1" applyFill="1" applyBorder="1" applyAlignment="1">
      <alignment/>
    </xf>
    <xf numFmtId="0" fontId="0" fillId="3" borderId="3" xfId="0" applyFont="1" applyFill="1" applyBorder="1" applyAlignment="1">
      <alignment/>
    </xf>
    <xf numFmtId="3" fontId="2" fillId="3" borderId="1" xfId="0" applyNumberFormat="1" applyFont="1" applyFill="1" applyBorder="1" applyAlignment="1" applyProtection="1">
      <alignment/>
      <protection/>
    </xf>
    <xf numFmtId="3" fontId="2" fillId="3" borderId="1" xfId="0" applyNumberFormat="1" applyFont="1" applyFill="1" applyBorder="1" applyAlignment="1">
      <alignment/>
    </xf>
    <xf numFmtId="0" fontId="0" fillId="6" borderId="49" xfId="0" applyFont="1" applyFill="1" applyBorder="1" applyAlignment="1">
      <alignment/>
    </xf>
    <xf numFmtId="0" fontId="0" fillId="6" borderId="3" xfId="0" applyFont="1" applyFill="1" applyBorder="1" applyAlignment="1">
      <alignment/>
    </xf>
    <xf numFmtId="3" fontId="0" fillId="5" borderId="41" xfId="0" applyNumberFormat="1" applyFont="1" applyFill="1" applyBorder="1" applyAlignment="1">
      <alignment/>
    </xf>
    <xf numFmtId="3" fontId="3" fillId="20" borderId="41" xfId="0" applyNumberFormat="1" applyFont="1" applyFill="1" applyBorder="1" applyAlignment="1" applyProtection="1">
      <alignment/>
      <protection locked="0"/>
    </xf>
    <xf numFmtId="3" fontId="2" fillId="5" borderId="41" xfId="0" applyNumberFormat="1" applyFont="1" applyFill="1" applyBorder="1" applyAlignment="1" applyProtection="1">
      <alignment/>
      <protection/>
    </xf>
    <xf numFmtId="0" fontId="3" fillId="20" borderId="48" xfId="0" applyFont="1" applyFill="1" applyBorder="1" applyAlignment="1" applyProtection="1">
      <alignment horizontal="center"/>
      <protection locked="0"/>
    </xf>
    <xf numFmtId="14" fontId="3" fillId="20" borderId="42" xfId="0" applyNumberFormat="1" applyFont="1" applyFill="1" applyBorder="1" applyAlignment="1" applyProtection="1">
      <alignment horizontal="center"/>
      <protection locked="0"/>
    </xf>
    <xf numFmtId="0" fontId="3" fillId="20" borderId="37" xfId="0" applyFont="1" applyFill="1" applyBorder="1" applyAlignment="1" applyProtection="1">
      <alignment horizontal="center"/>
      <protection locked="0"/>
    </xf>
    <xf numFmtId="14" fontId="3" fillId="20" borderId="32" xfId="0" applyNumberFormat="1" applyFont="1" applyFill="1" applyBorder="1" applyAlignment="1" applyProtection="1">
      <alignment horizontal="center"/>
      <protection locked="0"/>
    </xf>
    <xf numFmtId="3" fontId="2" fillId="5" borderId="41" xfId="0" applyNumberFormat="1" applyFont="1" applyFill="1" applyBorder="1" applyAlignment="1">
      <alignment/>
    </xf>
    <xf numFmtId="0" fontId="0" fillId="5" borderId="43" xfId="0" applyFont="1" applyFill="1" applyBorder="1" applyAlignment="1">
      <alignment/>
    </xf>
    <xf numFmtId="14" fontId="3" fillId="5" borderId="32" xfId="0" applyNumberFormat="1" applyFont="1" applyFill="1" applyBorder="1" applyAlignment="1" applyProtection="1">
      <alignment horizontal="center"/>
      <protection locked="0"/>
    </xf>
    <xf numFmtId="0" fontId="0" fillId="5" borderId="32" xfId="0" applyFont="1" applyFill="1" applyBorder="1" applyAlignment="1">
      <alignment/>
    </xf>
    <xf numFmtId="0" fontId="18" fillId="4" borderId="0" xfId="0" applyFont="1" applyFill="1" applyAlignment="1">
      <alignment/>
    </xf>
    <xf numFmtId="0" fontId="31" fillId="4" borderId="0" xfId="0" applyFont="1" applyFill="1" applyBorder="1" applyAlignment="1">
      <alignment/>
    </xf>
    <xf numFmtId="3" fontId="18" fillId="4" borderId="0" xfId="0" applyNumberFormat="1" applyFont="1" applyFill="1" applyBorder="1" applyAlignment="1">
      <alignment/>
    </xf>
    <xf numFmtId="3" fontId="31" fillId="4" borderId="0" xfId="0" applyNumberFormat="1" applyFont="1" applyFill="1" applyBorder="1" applyAlignment="1">
      <alignment/>
    </xf>
    <xf numFmtId="0" fontId="18" fillId="4" borderId="0" xfId="0" applyFont="1" applyFill="1" applyBorder="1" applyAlignment="1">
      <alignment/>
    </xf>
    <xf numFmtId="0" fontId="14" fillId="4" borderId="0" xfId="0" applyFont="1" applyFill="1" applyBorder="1" applyAlignment="1">
      <alignment/>
    </xf>
    <xf numFmtId="0" fontId="0" fillId="11" borderId="0" xfId="0" applyFont="1" applyFill="1" applyBorder="1" applyAlignment="1">
      <alignment/>
    </xf>
    <xf numFmtId="0" fontId="0" fillId="14" borderId="41" xfId="0" applyFont="1" applyFill="1" applyBorder="1" applyAlignment="1">
      <alignment/>
    </xf>
    <xf numFmtId="3" fontId="0" fillId="11" borderId="0" xfId="0" applyNumberFormat="1" applyFont="1" applyFill="1" applyBorder="1" applyAlignment="1">
      <alignment/>
    </xf>
    <xf numFmtId="3" fontId="0" fillId="14" borderId="41" xfId="0" applyNumberFormat="1" applyFont="1" applyFill="1" applyBorder="1" applyAlignment="1">
      <alignment/>
    </xf>
    <xf numFmtId="3" fontId="0" fillId="3" borderId="2" xfId="0" applyNumberFormat="1" applyFont="1" applyFill="1" applyBorder="1" applyAlignment="1">
      <alignment/>
    </xf>
    <xf numFmtId="0" fontId="0" fillId="17" borderId="2" xfId="0" applyFont="1" applyFill="1" applyBorder="1" applyAlignment="1">
      <alignment horizontal="center"/>
    </xf>
    <xf numFmtId="0" fontId="0" fillId="17" borderId="2" xfId="0" applyFont="1" applyFill="1" applyBorder="1" applyAlignment="1">
      <alignment/>
    </xf>
    <xf numFmtId="0" fontId="0" fillId="6" borderId="49" xfId="0" applyFont="1" applyFill="1" applyBorder="1" applyAlignment="1">
      <alignment horizontal="center"/>
    </xf>
    <xf numFmtId="0" fontId="0" fillId="6" borderId="2" xfId="0" applyFont="1" applyFill="1" applyBorder="1" applyAlignment="1">
      <alignment/>
    </xf>
    <xf numFmtId="0" fontId="2" fillId="5" borderId="0" xfId="0" applyFont="1" applyFill="1" applyBorder="1" applyAlignment="1">
      <alignment/>
    </xf>
    <xf numFmtId="0" fontId="2" fillId="5" borderId="56" xfId="0" applyFont="1" applyFill="1" applyBorder="1" applyAlignment="1">
      <alignment/>
    </xf>
    <xf numFmtId="3" fontId="2" fillId="5" borderId="37" xfId="0" applyNumberFormat="1" applyFont="1" applyFill="1" applyBorder="1" applyAlignment="1">
      <alignment/>
    </xf>
    <xf numFmtId="3" fontId="3" fillId="20" borderId="32" xfId="0" applyNumberFormat="1" applyFont="1" applyFill="1" applyBorder="1" applyAlignment="1" applyProtection="1">
      <alignment/>
      <protection locked="0"/>
    </xf>
    <xf numFmtId="3" fontId="3" fillId="20" borderId="37" xfId="0" applyNumberFormat="1" applyFont="1" applyFill="1" applyBorder="1" applyAlignment="1" applyProtection="1">
      <alignment/>
      <protection locked="0"/>
    </xf>
    <xf numFmtId="0" fontId="2" fillId="5" borderId="29" xfId="0" applyFont="1" applyFill="1" applyBorder="1" applyAlignment="1">
      <alignment/>
    </xf>
    <xf numFmtId="3" fontId="2" fillId="3" borderId="2" xfId="0" applyNumberFormat="1" applyFont="1" applyFill="1" applyBorder="1" applyAlignment="1">
      <alignment/>
    </xf>
    <xf numFmtId="0" fontId="2" fillId="5" borderId="52" xfId="0" applyFont="1" applyFill="1" applyBorder="1" applyAlignment="1">
      <alignment horizontal="center"/>
    </xf>
    <xf numFmtId="0" fontId="2" fillId="5" borderId="41" xfId="0" applyFont="1" applyFill="1" applyBorder="1" applyAlignment="1">
      <alignment/>
    </xf>
    <xf numFmtId="0" fontId="2" fillId="4" borderId="0" xfId="0" applyFont="1" applyFill="1" applyAlignment="1">
      <alignment/>
    </xf>
    <xf numFmtId="0" fontId="2" fillId="0" borderId="0" xfId="0" applyFont="1" applyAlignment="1">
      <alignment/>
    </xf>
    <xf numFmtId="3" fontId="2" fillId="0" borderId="0" xfId="0" applyNumberFormat="1" applyFont="1" applyAlignment="1">
      <alignment/>
    </xf>
    <xf numFmtId="3" fontId="3" fillId="5" borderId="32" xfId="0" applyNumberFormat="1" applyFont="1" applyFill="1" applyBorder="1" applyAlignment="1">
      <alignment/>
    </xf>
    <xf numFmtId="9" fontId="3" fillId="20" borderId="52" xfId="20" applyFont="1" applyFill="1" applyBorder="1" applyAlignment="1" applyProtection="1">
      <alignment/>
      <protection locked="0"/>
    </xf>
    <xf numFmtId="3" fontId="2" fillId="5" borderId="0" xfId="0" applyNumberFormat="1" applyFont="1" applyFill="1" applyBorder="1" applyAlignment="1">
      <alignment/>
    </xf>
    <xf numFmtId="9" fontId="3" fillId="20" borderId="52" xfId="20" applyNumberFormat="1" applyFont="1" applyFill="1" applyBorder="1" applyAlignment="1" applyProtection="1">
      <alignment/>
      <protection locked="0"/>
    </xf>
    <xf numFmtId="3" fontId="2" fillId="5" borderId="32" xfId="0" applyNumberFormat="1" applyFont="1" applyFill="1" applyBorder="1" applyAlignment="1">
      <alignment/>
    </xf>
    <xf numFmtId="3" fontId="2" fillId="8" borderId="0" xfId="0" applyNumberFormat="1" applyFont="1" applyFill="1" applyBorder="1" applyAlignment="1">
      <alignment/>
    </xf>
    <xf numFmtId="0" fontId="2" fillId="14" borderId="41" xfId="0" applyFont="1" applyFill="1" applyBorder="1" applyAlignment="1">
      <alignment/>
    </xf>
    <xf numFmtId="3" fontId="2" fillId="29" borderId="2" xfId="0" applyNumberFormat="1" applyFont="1" applyFill="1" applyBorder="1" applyAlignment="1">
      <alignment/>
    </xf>
    <xf numFmtId="0" fontId="2" fillId="3" borderId="3" xfId="0" applyFont="1" applyFill="1" applyBorder="1" applyAlignment="1">
      <alignment/>
    </xf>
    <xf numFmtId="3" fontId="2" fillId="5" borderId="11" xfId="0" applyNumberFormat="1" applyFont="1" applyFill="1" applyBorder="1" applyAlignment="1">
      <alignment/>
    </xf>
    <xf numFmtId="3" fontId="3" fillId="5" borderId="20" xfId="0" applyNumberFormat="1" applyFont="1" applyFill="1" applyBorder="1" applyAlignment="1">
      <alignment/>
    </xf>
    <xf numFmtId="3" fontId="2" fillId="5" borderId="20" xfId="0" applyNumberFormat="1" applyFont="1" applyFill="1" applyBorder="1" applyAlignment="1">
      <alignment/>
    </xf>
    <xf numFmtId="0" fontId="2" fillId="5" borderId="57" xfId="0" applyFont="1" applyFill="1" applyBorder="1" applyAlignment="1">
      <alignment/>
    </xf>
    <xf numFmtId="0" fontId="2" fillId="2" borderId="1" xfId="0" applyFont="1" applyFill="1" applyBorder="1" applyAlignment="1">
      <alignment/>
    </xf>
    <xf numFmtId="3" fontId="3" fillId="20" borderId="0" xfId="0" applyNumberFormat="1" applyFont="1" applyFill="1" applyBorder="1" applyAlignment="1" applyProtection="1">
      <alignment/>
      <protection locked="0"/>
    </xf>
    <xf numFmtId="0" fontId="3" fillId="12" borderId="0" xfId="0" applyFont="1" applyFill="1" applyBorder="1" applyAlignment="1" applyProtection="1">
      <alignment/>
      <protection locked="0"/>
    </xf>
    <xf numFmtId="0" fontId="0" fillId="4" borderId="8" xfId="0" applyFill="1" applyBorder="1" applyAlignment="1">
      <alignment/>
    </xf>
    <xf numFmtId="0" fontId="18" fillId="17" borderId="2" xfId="0" applyFont="1" applyFill="1" applyBorder="1" applyAlignment="1">
      <alignment horizontal="center"/>
    </xf>
    <xf numFmtId="3" fontId="0" fillId="5" borderId="0" xfId="0" applyNumberFormat="1" applyFont="1" applyFill="1" applyBorder="1" applyAlignment="1">
      <alignment/>
    </xf>
    <xf numFmtId="0" fontId="25" fillId="4" borderId="0" xfId="0" applyFont="1" applyFill="1" applyBorder="1" applyAlignment="1">
      <alignment horizontal="center"/>
    </xf>
    <xf numFmtId="3" fontId="0" fillId="4" borderId="0" xfId="0" applyNumberFormat="1" applyFont="1" applyFill="1" applyBorder="1" applyAlignment="1">
      <alignment/>
    </xf>
    <xf numFmtId="0" fontId="25" fillId="5" borderId="9" xfId="0" applyFont="1" applyFill="1" applyBorder="1" applyAlignment="1">
      <alignment/>
    </xf>
    <xf numFmtId="0" fontId="25" fillId="2" borderId="3" xfId="0" applyFont="1" applyFill="1" applyBorder="1" applyAlignment="1">
      <alignment horizontal="center"/>
    </xf>
    <xf numFmtId="0" fontId="3" fillId="9" borderId="41" xfId="0" applyFont="1" applyFill="1" applyBorder="1" applyAlignment="1" applyProtection="1">
      <alignment/>
      <protection locked="0"/>
    </xf>
    <xf numFmtId="0" fontId="0" fillId="5" borderId="41" xfId="0" applyFont="1" applyFill="1" applyBorder="1" applyAlignment="1">
      <alignment/>
    </xf>
    <xf numFmtId="3" fontId="2" fillId="5" borderId="29" xfId="0" applyNumberFormat="1" applyFont="1" applyFill="1" applyBorder="1" applyAlignment="1">
      <alignment/>
    </xf>
    <xf numFmtId="0" fontId="0" fillId="6" borderId="2" xfId="0" applyFont="1" applyFill="1" applyBorder="1" applyAlignment="1">
      <alignment horizontal="center"/>
    </xf>
    <xf numFmtId="0" fontId="0" fillId="2" borderId="2" xfId="0" applyFont="1" applyFill="1" applyBorder="1" applyAlignment="1">
      <alignment horizontal="center"/>
    </xf>
    <xf numFmtId="0" fontId="0" fillId="10" borderId="0" xfId="0" applyFill="1" applyAlignment="1" applyProtection="1">
      <alignment/>
      <protection hidden="1"/>
    </xf>
    <xf numFmtId="0" fontId="0" fillId="12" borderId="0" xfId="0" applyFill="1" applyBorder="1" applyAlignment="1">
      <alignment/>
    </xf>
    <xf numFmtId="0" fontId="13" fillId="12" borderId="0" xfId="0" applyFont="1" applyFill="1" applyBorder="1" applyAlignment="1" applyProtection="1">
      <alignment/>
      <protection locked="0"/>
    </xf>
    <xf numFmtId="14" fontId="3" fillId="20" borderId="35" xfId="0" applyNumberFormat="1" applyFont="1" applyFill="1" applyBorder="1" applyAlignment="1" applyProtection="1">
      <alignment horizontal="center"/>
      <protection locked="0"/>
    </xf>
    <xf numFmtId="0" fontId="25" fillId="4" borderId="0" xfId="0" applyFont="1" applyFill="1" applyBorder="1" applyAlignment="1">
      <alignment/>
    </xf>
    <xf numFmtId="3" fontId="2" fillId="27" borderId="2" xfId="0" applyNumberFormat="1" applyFont="1" applyFill="1" applyBorder="1" applyAlignment="1">
      <alignment/>
    </xf>
    <xf numFmtId="0" fontId="0" fillId="6" borderId="4" xfId="0" applyFont="1" applyFill="1" applyBorder="1" applyAlignment="1">
      <alignment/>
    </xf>
    <xf numFmtId="0" fontId="0" fillId="6" borderId="4" xfId="0" applyFont="1" applyFill="1" applyBorder="1" applyAlignment="1">
      <alignment horizontal="center"/>
    </xf>
    <xf numFmtId="0" fontId="0" fillId="6" borderId="9" xfId="0" applyFont="1" applyFill="1" applyBorder="1" applyAlignment="1">
      <alignment horizontal="center"/>
    </xf>
    <xf numFmtId="0" fontId="0" fillId="6" borderId="6" xfId="0" applyFont="1" applyFill="1" applyBorder="1" applyAlignment="1">
      <alignment/>
    </xf>
    <xf numFmtId="0" fontId="0" fillId="6" borderId="6" xfId="0" applyFont="1" applyFill="1" applyBorder="1" applyAlignment="1">
      <alignment horizontal="center"/>
    </xf>
    <xf numFmtId="0" fontId="0" fillId="6" borderId="10" xfId="0" applyFont="1" applyFill="1" applyBorder="1" applyAlignment="1">
      <alignment horizontal="center"/>
    </xf>
    <xf numFmtId="0" fontId="0" fillId="5" borderId="4" xfId="0" applyFill="1" applyBorder="1" applyAlignment="1">
      <alignment/>
    </xf>
    <xf numFmtId="0" fontId="0" fillId="5" borderId="6" xfId="0" applyFill="1" applyBorder="1" applyAlignment="1">
      <alignment/>
    </xf>
    <xf numFmtId="0" fontId="14" fillId="3" borderId="1" xfId="0" applyFont="1" applyFill="1" applyBorder="1" applyAlignment="1">
      <alignment horizontal="right"/>
    </xf>
    <xf numFmtId="0" fontId="14" fillId="2" borderId="6" xfId="0" applyFont="1" applyFill="1" applyBorder="1" applyAlignment="1">
      <alignment/>
    </xf>
    <xf numFmtId="0" fontId="3" fillId="20" borderId="47" xfId="0" applyFont="1" applyFill="1" applyBorder="1" applyAlignment="1" applyProtection="1">
      <alignment horizontal="center"/>
      <protection locked="0"/>
    </xf>
    <xf numFmtId="0" fontId="0" fillId="5" borderId="58" xfId="0" applyFont="1" applyFill="1" applyBorder="1" applyAlignment="1">
      <alignment horizontal="center"/>
    </xf>
    <xf numFmtId="0" fontId="0" fillId="5" borderId="43" xfId="0" applyFont="1" applyFill="1" applyBorder="1" applyAlignment="1">
      <alignment horizontal="center"/>
    </xf>
    <xf numFmtId="0" fontId="0" fillId="5" borderId="32" xfId="0" applyFont="1" applyFill="1" applyBorder="1" applyAlignment="1">
      <alignment horizontal="center"/>
    </xf>
    <xf numFmtId="0" fontId="3" fillId="20" borderId="42" xfId="0" applyFont="1" applyFill="1" applyBorder="1" applyAlignment="1" applyProtection="1">
      <alignment horizontal="center"/>
      <protection locked="0"/>
    </xf>
    <xf numFmtId="0" fontId="3" fillId="20" borderId="35" xfId="0" applyFont="1" applyFill="1" applyBorder="1" applyAlignment="1" applyProtection="1">
      <alignment horizontal="center"/>
      <protection locked="0"/>
    </xf>
    <xf numFmtId="0" fontId="0" fillId="5" borderId="59" xfId="0" applyFont="1" applyFill="1" applyBorder="1" applyAlignment="1">
      <alignment horizontal="center"/>
    </xf>
    <xf numFmtId="0" fontId="0" fillId="5" borderId="37" xfId="0" applyFont="1" applyFill="1" applyBorder="1" applyAlignment="1">
      <alignment horizontal="center"/>
    </xf>
    <xf numFmtId="1" fontId="16" fillId="8" borderId="0" xfId="0" applyNumberFormat="1" applyFont="1" applyFill="1" applyBorder="1" applyAlignment="1">
      <alignment/>
    </xf>
    <xf numFmtId="0" fontId="33" fillId="6" borderId="4" xfId="0" applyFont="1" applyFill="1" applyBorder="1" applyAlignment="1">
      <alignment/>
    </xf>
    <xf numFmtId="0" fontId="34" fillId="0" borderId="0" xfId="0" applyFont="1" applyAlignment="1">
      <alignment/>
    </xf>
    <xf numFmtId="0" fontId="32" fillId="6" borderId="4" xfId="0" applyFont="1" applyFill="1" applyBorder="1" applyAlignment="1">
      <alignment/>
    </xf>
    <xf numFmtId="0" fontId="32" fillId="6" borderId="6" xfId="0" applyFont="1" applyFill="1" applyBorder="1" applyAlignment="1">
      <alignment/>
    </xf>
    <xf numFmtId="1" fontId="2" fillId="6" borderId="4" xfId="0" applyNumberFormat="1" applyFont="1" applyFill="1" applyBorder="1" applyAlignment="1">
      <alignment horizontal="center"/>
    </xf>
    <xf numFmtId="0" fontId="2" fillId="2" borderId="7" xfId="0" applyFont="1" applyFill="1" applyBorder="1" applyAlignment="1">
      <alignment horizontal="center"/>
    </xf>
    <xf numFmtId="3" fontId="14" fillId="11" borderId="0" xfId="0" applyNumberFormat="1" applyFont="1" applyFill="1" applyAlignment="1">
      <alignment horizontal="right"/>
    </xf>
    <xf numFmtId="0" fontId="3" fillId="18" borderId="4" xfId="0" applyFont="1" applyFill="1" applyBorder="1" applyAlignment="1" applyProtection="1">
      <alignment horizontal="center"/>
      <protection locked="0"/>
    </xf>
    <xf numFmtId="0" fontId="3" fillId="18" borderId="9" xfId="0" applyFont="1" applyFill="1" applyBorder="1" applyAlignment="1" applyProtection="1">
      <alignment horizontal="center"/>
      <protection locked="0"/>
    </xf>
    <xf numFmtId="0" fontId="13" fillId="20" borderId="43" xfId="0" applyFont="1" applyFill="1" applyBorder="1" applyAlignment="1" applyProtection="1">
      <alignment/>
      <protection locked="0"/>
    </xf>
    <xf numFmtId="0" fontId="13" fillId="20" borderId="32" xfId="0" applyFont="1" applyFill="1" applyBorder="1" applyAlignment="1" applyProtection="1">
      <alignment/>
      <protection locked="0"/>
    </xf>
    <xf numFmtId="0" fontId="13" fillId="20" borderId="35" xfId="0" applyFont="1" applyFill="1" applyBorder="1" applyAlignment="1" applyProtection="1">
      <alignment/>
      <protection locked="0"/>
    </xf>
    <xf numFmtId="3" fontId="13" fillId="20" borderId="43" xfId="0" applyNumberFormat="1" applyFont="1" applyFill="1" applyBorder="1" applyAlignment="1" applyProtection="1">
      <alignment/>
      <protection locked="0"/>
    </xf>
    <xf numFmtId="3" fontId="13" fillId="20" borderId="35" xfId="0" applyNumberFormat="1" applyFont="1" applyFill="1" applyBorder="1" applyAlignment="1" applyProtection="1">
      <alignment/>
      <protection locked="0"/>
    </xf>
    <xf numFmtId="0" fontId="0" fillId="5" borderId="41" xfId="0" applyFill="1" applyBorder="1" applyAlignment="1">
      <alignment/>
    </xf>
    <xf numFmtId="3" fontId="13" fillId="5" borderId="50" xfId="0" applyNumberFormat="1" applyFont="1" applyFill="1" applyBorder="1" applyAlignment="1" applyProtection="1">
      <alignment/>
      <protection locked="0"/>
    </xf>
    <xf numFmtId="3" fontId="25" fillId="5" borderId="50" xfId="0" applyNumberFormat="1" applyFont="1" applyFill="1" applyBorder="1" applyAlignment="1">
      <alignment/>
    </xf>
    <xf numFmtId="3" fontId="13" fillId="28" borderId="32" xfId="0" applyNumberFormat="1" applyFont="1" applyFill="1" applyBorder="1" applyAlignment="1" applyProtection="1">
      <alignment/>
      <protection/>
    </xf>
    <xf numFmtId="3" fontId="25" fillId="28" borderId="32" xfId="0" applyNumberFormat="1" applyFont="1" applyFill="1" applyBorder="1" applyAlignment="1">
      <alignment/>
    </xf>
    <xf numFmtId="3" fontId="13" fillId="28" borderId="32" xfId="0" applyNumberFormat="1" applyFont="1" applyFill="1" applyBorder="1" applyAlignment="1">
      <alignment/>
    </xf>
    <xf numFmtId="0" fontId="0" fillId="5" borderId="60" xfId="0" applyFill="1" applyBorder="1" applyAlignment="1">
      <alignment/>
    </xf>
    <xf numFmtId="0" fontId="0" fillId="5" borderId="61" xfId="0" applyFill="1" applyBorder="1" applyAlignment="1">
      <alignment/>
    </xf>
    <xf numFmtId="3" fontId="0" fillId="5" borderId="62" xfId="0" applyNumberFormat="1" applyFill="1" applyBorder="1" applyAlignment="1">
      <alignment/>
    </xf>
    <xf numFmtId="3" fontId="0" fillId="5" borderId="63" xfId="0" applyNumberFormat="1" applyFill="1" applyBorder="1" applyAlignment="1">
      <alignment/>
    </xf>
    <xf numFmtId="0" fontId="0" fillId="5" borderId="64" xfId="0" applyFill="1" applyBorder="1" applyAlignment="1">
      <alignment/>
    </xf>
    <xf numFmtId="3" fontId="0" fillId="5" borderId="65" xfId="0" applyNumberFormat="1" applyFill="1" applyBorder="1" applyAlignment="1">
      <alignment/>
    </xf>
    <xf numFmtId="0" fontId="23" fillId="2" borderId="5" xfId="0" applyFont="1" applyFill="1" applyBorder="1" applyAlignment="1">
      <alignment/>
    </xf>
    <xf numFmtId="0" fontId="23" fillId="2" borderId="6" xfId="0" applyFont="1" applyFill="1" applyBorder="1" applyAlignment="1">
      <alignment/>
    </xf>
    <xf numFmtId="0" fontId="0" fillId="2" borderId="4" xfId="0" applyFill="1" applyBorder="1" applyAlignment="1">
      <alignment/>
    </xf>
    <xf numFmtId="0" fontId="1" fillId="6" borderId="4" xfId="0" applyFont="1" applyFill="1" applyBorder="1" applyAlignment="1">
      <alignment/>
    </xf>
    <xf numFmtId="0" fontId="1" fillId="6" borderId="9" xfId="0" applyFont="1" applyFill="1" applyBorder="1" applyAlignment="1">
      <alignment/>
    </xf>
    <xf numFmtId="0" fontId="25" fillId="6" borderId="10" xfId="0" applyFont="1" applyFill="1" applyBorder="1" applyAlignment="1">
      <alignment/>
    </xf>
    <xf numFmtId="0" fontId="0" fillId="5" borderId="9" xfId="0" applyFill="1" applyBorder="1" applyAlignment="1">
      <alignment/>
    </xf>
    <xf numFmtId="3" fontId="0" fillId="5" borderId="4" xfId="0" applyNumberFormat="1" applyFill="1" applyBorder="1" applyAlignment="1">
      <alignment/>
    </xf>
    <xf numFmtId="3" fontId="0" fillId="5" borderId="6" xfId="0" applyNumberFormat="1" applyFill="1" applyBorder="1" applyAlignment="1">
      <alignment/>
    </xf>
    <xf numFmtId="0" fontId="25" fillId="6" borderId="4" xfId="0" applyFont="1" applyFill="1" applyBorder="1" applyAlignment="1">
      <alignment horizontal="center"/>
    </xf>
    <xf numFmtId="0" fontId="18" fillId="6" borderId="10" xfId="0" applyFont="1" applyFill="1" applyBorder="1" applyAlignment="1">
      <alignment horizontal="center"/>
    </xf>
    <xf numFmtId="3" fontId="0" fillId="14" borderId="41" xfId="0" applyNumberFormat="1" applyFill="1" applyBorder="1" applyAlignment="1">
      <alignment/>
    </xf>
    <xf numFmtId="0" fontId="35" fillId="7" borderId="0" xfId="0" applyFont="1" applyFill="1" applyAlignment="1">
      <alignment/>
    </xf>
    <xf numFmtId="3" fontId="0" fillId="7" borderId="0" xfId="0" applyNumberFormat="1" applyFill="1" applyAlignment="1">
      <alignment/>
    </xf>
    <xf numFmtId="0" fontId="0" fillId="7" borderId="0" xfId="0" applyFont="1" applyFill="1" applyAlignment="1">
      <alignment/>
    </xf>
    <xf numFmtId="3" fontId="0" fillId="8" borderId="0" xfId="0" applyNumberFormat="1" applyFont="1" applyFill="1" applyBorder="1" applyAlignment="1">
      <alignment/>
    </xf>
    <xf numFmtId="3" fontId="0" fillId="16" borderId="8" xfId="0" applyNumberFormat="1" applyFont="1" applyFill="1" applyBorder="1" applyAlignment="1" applyProtection="1">
      <alignment/>
      <protection locked="0"/>
    </xf>
    <xf numFmtId="0" fontId="0" fillId="16" borderId="0" xfId="0" applyFont="1" applyFill="1" applyAlignment="1" applyProtection="1">
      <alignment/>
      <protection locked="0"/>
    </xf>
    <xf numFmtId="3" fontId="0" fillId="16" borderId="5" xfId="0" applyNumberFormat="1" applyFont="1" applyFill="1" applyBorder="1" applyAlignment="1" applyProtection="1">
      <alignment/>
      <protection locked="0"/>
    </xf>
    <xf numFmtId="0" fontId="2" fillId="3" borderId="2" xfId="0" applyFont="1" applyFill="1" applyBorder="1" applyAlignment="1">
      <alignment horizontal="right"/>
    </xf>
    <xf numFmtId="0" fontId="14" fillId="8" borderId="0" xfId="0" applyFont="1" applyFill="1" applyBorder="1" applyAlignment="1">
      <alignment/>
    </xf>
    <xf numFmtId="3" fontId="5" fillId="8" borderId="0" xfId="0" applyNumberFormat="1" applyFont="1" applyFill="1" applyBorder="1" applyAlignment="1">
      <alignment/>
    </xf>
    <xf numFmtId="3" fontId="7" fillId="8" borderId="0" xfId="0" applyNumberFormat="1" applyFont="1" applyFill="1" applyBorder="1" applyAlignment="1">
      <alignment/>
    </xf>
    <xf numFmtId="3" fontId="5" fillId="10" borderId="0" xfId="0" applyNumberFormat="1" applyFont="1" applyFill="1" applyAlignment="1">
      <alignment/>
    </xf>
    <xf numFmtId="0" fontId="3" fillId="18" borderId="41" xfId="0" applyFont="1" applyFill="1" applyBorder="1" applyAlignment="1" applyProtection="1">
      <alignment/>
      <protection locked="0"/>
    </xf>
    <xf numFmtId="0" fontId="3" fillId="9" borderId="8" xfId="0" applyFont="1" applyFill="1" applyBorder="1" applyAlignment="1" applyProtection="1">
      <alignment/>
      <protection locked="0"/>
    </xf>
    <xf numFmtId="0" fontId="2" fillId="12" borderId="0" xfId="0" applyFont="1" applyFill="1" applyBorder="1" applyAlignment="1" applyProtection="1">
      <alignment/>
      <protection locked="0"/>
    </xf>
    <xf numFmtId="0" fontId="3" fillId="12" borderId="8" xfId="0" applyFont="1" applyFill="1" applyBorder="1" applyAlignment="1" applyProtection="1">
      <alignment/>
      <protection locked="0"/>
    </xf>
    <xf numFmtId="0" fontId="3" fillId="9" borderId="5" xfId="0" applyFont="1" applyFill="1" applyBorder="1" applyAlignment="1" applyProtection="1">
      <alignment/>
      <protection locked="0"/>
    </xf>
    <xf numFmtId="0" fontId="13" fillId="9" borderId="8" xfId="0" applyFont="1" applyFill="1" applyBorder="1" applyAlignment="1" applyProtection="1">
      <alignment/>
      <protection locked="0"/>
    </xf>
    <xf numFmtId="0" fontId="13" fillId="9" borderId="41" xfId="0" applyFont="1" applyFill="1" applyBorder="1" applyAlignment="1" applyProtection="1">
      <alignment/>
      <protection locked="0"/>
    </xf>
    <xf numFmtId="0" fontId="13" fillId="12" borderId="8" xfId="0" applyFont="1" applyFill="1" applyBorder="1" applyAlignment="1" applyProtection="1">
      <alignment/>
      <protection locked="0"/>
    </xf>
    <xf numFmtId="3" fontId="13" fillId="18" borderId="43" xfId="0" applyNumberFormat="1" applyFont="1" applyFill="1" applyBorder="1" applyAlignment="1" applyProtection="1">
      <alignment/>
      <protection locked="0"/>
    </xf>
    <xf numFmtId="0" fontId="13" fillId="12" borderId="8" xfId="0" applyFont="1" applyFill="1" applyBorder="1" applyAlignment="1" applyProtection="1">
      <alignment horizontal="left"/>
      <protection locked="0"/>
    </xf>
    <xf numFmtId="3" fontId="13" fillId="18" borderId="32" xfId="0" applyNumberFormat="1" applyFont="1" applyFill="1" applyBorder="1" applyAlignment="1" applyProtection="1">
      <alignment/>
      <protection locked="0"/>
    </xf>
    <xf numFmtId="0" fontId="25" fillId="12" borderId="0" xfId="0" applyFont="1" applyFill="1" applyBorder="1" applyAlignment="1" applyProtection="1">
      <alignment/>
      <protection locked="0"/>
    </xf>
    <xf numFmtId="3" fontId="13" fillId="18" borderId="35" xfId="0" applyNumberFormat="1" applyFont="1" applyFill="1" applyBorder="1" applyAlignment="1" applyProtection="1">
      <alignment/>
      <protection locked="0"/>
    </xf>
    <xf numFmtId="0" fontId="3" fillId="18" borderId="42" xfId="0" applyFont="1" applyFill="1" applyBorder="1" applyAlignment="1">
      <alignment horizontal="center"/>
    </xf>
    <xf numFmtId="0" fontId="0" fillId="5" borderId="39" xfId="0" applyFont="1" applyFill="1" applyBorder="1" applyAlignment="1" applyProtection="1">
      <alignment horizontal="center"/>
      <protection/>
    </xf>
    <xf numFmtId="0" fontId="0" fillId="5" borderId="35" xfId="0" applyFont="1" applyFill="1" applyBorder="1" applyAlignment="1" applyProtection="1">
      <alignment horizontal="center"/>
      <protection/>
    </xf>
    <xf numFmtId="0" fontId="3" fillId="18" borderId="35" xfId="0" applyFont="1" applyFill="1" applyBorder="1" applyAlignment="1" applyProtection="1">
      <alignment horizontal="center"/>
      <protection locked="0"/>
    </xf>
    <xf numFmtId="0" fontId="27" fillId="9" borderId="8" xfId="0" applyFont="1" applyFill="1" applyBorder="1" applyAlignment="1" applyProtection="1">
      <alignment/>
      <protection locked="0"/>
    </xf>
    <xf numFmtId="0" fontId="27" fillId="9" borderId="0" xfId="0" applyFont="1" applyFill="1" applyBorder="1" applyAlignment="1" applyProtection="1">
      <alignment/>
      <protection locked="0"/>
    </xf>
    <xf numFmtId="0" fontId="18" fillId="0" borderId="0" xfId="0" applyFont="1" applyAlignment="1">
      <alignment/>
    </xf>
    <xf numFmtId="0" fontId="36" fillId="4" borderId="0" xfId="0" applyFont="1" applyFill="1" applyAlignment="1">
      <alignment/>
    </xf>
    <xf numFmtId="0" fontId="37" fillId="4" borderId="0" xfId="0" applyFont="1" applyFill="1" applyAlignment="1">
      <alignment/>
    </xf>
    <xf numFmtId="0" fontId="33" fillId="4" borderId="0" xfId="0" applyFont="1" applyFill="1" applyAlignment="1">
      <alignment/>
    </xf>
    <xf numFmtId="0" fontId="18" fillId="7" borderId="0" xfId="0" applyFont="1" applyFill="1" applyAlignment="1">
      <alignment/>
    </xf>
    <xf numFmtId="3" fontId="38" fillId="7" borderId="0" xfId="0" applyNumberFormat="1" applyFont="1" applyFill="1" applyAlignment="1">
      <alignment/>
    </xf>
    <xf numFmtId="3" fontId="39" fillId="7" borderId="0" xfId="0" applyNumberFormat="1" applyFont="1" applyFill="1" applyAlignment="1">
      <alignment/>
    </xf>
    <xf numFmtId="0" fontId="36" fillId="4" borderId="0" xfId="0" applyFont="1" applyFill="1" applyAlignment="1" applyProtection="1">
      <alignment/>
      <protection/>
    </xf>
    <xf numFmtId="3" fontId="14" fillId="16" borderId="0" xfId="0" applyNumberFormat="1" applyFont="1" applyFill="1" applyBorder="1" applyAlignment="1">
      <alignment/>
    </xf>
    <xf numFmtId="3" fontId="14" fillId="5" borderId="0" xfId="0" applyNumberFormat="1" applyFont="1" applyFill="1" applyBorder="1" applyAlignment="1">
      <alignment/>
    </xf>
    <xf numFmtId="3" fontId="14" fillId="5" borderId="41" xfId="0" applyNumberFormat="1" applyFont="1" applyFill="1" applyBorder="1" applyAlignment="1">
      <alignment/>
    </xf>
    <xf numFmtId="3" fontId="40" fillId="5" borderId="0" xfId="0" applyNumberFormat="1" applyFont="1" applyFill="1" applyBorder="1" applyAlignment="1">
      <alignment/>
    </xf>
    <xf numFmtId="3" fontId="14" fillId="3" borderId="2" xfId="0" applyNumberFormat="1" applyFont="1" applyFill="1" applyBorder="1" applyAlignment="1">
      <alignment/>
    </xf>
    <xf numFmtId="3" fontId="5" fillId="19" borderId="41" xfId="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Normal_AMORTIZ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85725</xdr:rowOff>
    </xdr:from>
    <xdr:to>
      <xdr:col>0</xdr:col>
      <xdr:colOff>171450</xdr:colOff>
      <xdr:row>17</xdr:row>
      <xdr:rowOff>133350</xdr:rowOff>
    </xdr:to>
    <xdr:sp>
      <xdr:nvSpPr>
        <xdr:cNvPr id="1" name="AutoShape 3"/>
        <xdr:cNvSpPr>
          <a:spLocks/>
        </xdr:cNvSpPr>
      </xdr:nvSpPr>
      <xdr:spPr>
        <a:xfrm>
          <a:off x="19050" y="316230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20</xdr:row>
      <xdr:rowOff>114300</xdr:rowOff>
    </xdr:from>
    <xdr:to>
      <xdr:col>0</xdr:col>
      <xdr:colOff>171450</xdr:colOff>
      <xdr:row>21</xdr:row>
      <xdr:rowOff>161925</xdr:rowOff>
    </xdr:to>
    <xdr:sp>
      <xdr:nvSpPr>
        <xdr:cNvPr id="2" name="AutoShape 4"/>
        <xdr:cNvSpPr>
          <a:spLocks/>
        </xdr:cNvSpPr>
      </xdr:nvSpPr>
      <xdr:spPr>
        <a:xfrm>
          <a:off x="19050" y="392430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25</xdr:row>
      <xdr:rowOff>114300</xdr:rowOff>
    </xdr:from>
    <xdr:to>
      <xdr:col>0</xdr:col>
      <xdr:colOff>171450</xdr:colOff>
      <xdr:row>26</xdr:row>
      <xdr:rowOff>161925</xdr:rowOff>
    </xdr:to>
    <xdr:sp>
      <xdr:nvSpPr>
        <xdr:cNvPr id="3" name="AutoShape 5"/>
        <xdr:cNvSpPr>
          <a:spLocks/>
        </xdr:cNvSpPr>
      </xdr:nvSpPr>
      <xdr:spPr>
        <a:xfrm>
          <a:off x="19050" y="483870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28</xdr:row>
      <xdr:rowOff>114300</xdr:rowOff>
    </xdr:from>
    <xdr:to>
      <xdr:col>0</xdr:col>
      <xdr:colOff>171450</xdr:colOff>
      <xdr:row>29</xdr:row>
      <xdr:rowOff>161925</xdr:rowOff>
    </xdr:to>
    <xdr:sp>
      <xdr:nvSpPr>
        <xdr:cNvPr id="4" name="AutoShape 6"/>
        <xdr:cNvSpPr>
          <a:spLocks/>
        </xdr:cNvSpPr>
      </xdr:nvSpPr>
      <xdr:spPr>
        <a:xfrm>
          <a:off x="19050" y="539115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31</xdr:row>
      <xdr:rowOff>114300</xdr:rowOff>
    </xdr:from>
    <xdr:to>
      <xdr:col>0</xdr:col>
      <xdr:colOff>171450</xdr:colOff>
      <xdr:row>32</xdr:row>
      <xdr:rowOff>161925</xdr:rowOff>
    </xdr:to>
    <xdr:sp>
      <xdr:nvSpPr>
        <xdr:cNvPr id="5" name="AutoShape 7"/>
        <xdr:cNvSpPr>
          <a:spLocks/>
        </xdr:cNvSpPr>
      </xdr:nvSpPr>
      <xdr:spPr>
        <a:xfrm>
          <a:off x="19050" y="594360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34</xdr:row>
      <xdr:rowOff>114300</xdr:rowOff>
    </xdr:from>
    <xdr:to>
      <xdr:col>0</xdr:col>
      <xdr:colOff>171450</xdr:colOff>
      <xdr:row>35</xdr:row>
      <xdr:rowOff>161925</xdr:rowOff>
    </xdr:to>
    <xdr:sp>
      <xdr:nvSpPr>
        <xdr:cNvPr id="6" name="AutoShape 8"/>
        <xdr:cNvSpPr>
          <a:spLocks/>
        </xdr:cNvSpPr>
      </xdr:nvSpPr>
      <xdr:spPr>
        <a:xfrm>
          <a:off x="19050" y="649605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114300</xdr:rowOff>
    </xdr:from>
    <xdr:to>
      <xdr:col>0</xdr:col>
      <xdr:colOff>171450</xdr:colOff>
      <xdr:row>38</xdr:row>
      <xdr:rowOff>161925</xdr:rowOff>
    </xdr:to>
    <xdr:sp>
      <xdr:nvSpPr>
        <xdr:cNvPr id="7" name="AutoShape 9"/>
        <xdr:cNvSpPr>
          <a:spLocks/>
        </xdr:cNvSpPr>
      </xdr:nvSpPr>
      <xdr:spPr>
        <a:xfrm>
          <a:off x="19050" y="7058025"/>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40</xdr:row>
      <xdr:rowOff>114300</xdr:rowOff>
    </xdr:from>
    <xdr:to>
      <xdr:col>0</xdr:col>
      <xdr:colOff>171450</xdr:colOff>
      <xdr:row>41</xdr:row>
      <xdr:rowOff>161925</xdr:rowOff>
    </xdr:to>
    <xdr:sp>
      <xdr:nvSpPr>
        <xdr:cNvPr id="8" name="AutoShape 10"/>
        <xdr:cNvSpPr>
          <a:spLocks/>
        </xdr:cNvSpPr>
      </xdr:nvSpPr>
      <xdr:spPr>
        <a:xfrm>
          <a:off x="19050" y="762000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43</xdr:row>
      <xdr:rowOff>114300</xdr:rowOff>
    </xdr:from>
    <xdr:to>
      <xdr:col>0</xdr:col>
      <xdr:colOff>171450</xdr:colOff>
      <xdr:row>44</xdr:row>
      <xdr:rowOff>161925</xdr:rowOff>
    </xdr:to>
    <xdr:sp>
      <xdr:nvSpPr>
        <xdr:cNvPr id="9" name="AutoShape 11"/>
        <xdr:cNvSpPr>
          <a:spLocks/>
        </xdr:cNvSpPr>
      </xdr:nvSpPr>
      <xdr:spPr>
        <a:xfrm>
          <a:off x="19050" y="817245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114300</xdr:rowOff>
    </xdr:from>
    <xdr:to>
      <xdr:col>0</xdr:col>
      <xdr:colOff>171450</xdr:colOff>
      <xdr:row>47</xdr:row>
      <xdr:rowOff>161925</xdr:rowOff>
    </xdr:to>
    <xdr:sp>
      <xdr:nvSpPr>
        <xdr:cNvPr id="10" name="AutoShape 12"/>
        <xdr:cNvSpPr>
          <a:spLocks/>
        </xdr:cNvSpPr>
      </xdr:nvSpPr>
      <xdr:spPr>
        <a:xfrm>
          <a:off x="19050" y="872490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13</xdr:row>
      <xdr:rowOff>9525</xdr:rowOff>
    </xdr:from>
    <xdr:to>
      <xdr:col>9</xdr:col>
      <xdr:colOff>428625</xdr:colOff>
      <xdr:row>13</xdr:row>
      <xdr:rowOff>200025</xdr:rowOff>
    </xdr:to>
    <xdr:sp>
      <xdr:nvSpPr>
        <xdr:cNvPr id="11" name="AutoShape 13"/>
        <xdr:cNvSpPr>
          <a:spLocks/>
        </xdr:cNvSpPr>
      </xdr:nvSpPr>
      <xdr:spPr>
        <a:xfrm>
          <a:off x="5172075" y="2524125"/>
          <a:ext cx="390525" cy="190500"/>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47625</xdr:rowOff>
    </xdr:from>
    <xdr:to>
      <xdr:col>1</xdr:col>
      <xdr:colOff>628650</xdr:colOff>
      <xdr:row>1</xdr:row>
      <xdr:rowOff>19050</xdr:rowOff>
    </xdr:to>
    <xdr:sp>
      <xdr:nvSpPr>
        <xdr:cNvPr id="1" name="AutoShape 66"/>
        <xdr:cNvSpPr>
          <a:spLocks/>
        </xdr:cNvSpPr>
      </xdr:nvSpPr>
      <xdr:spPr>
        <a:xfrm>
          <a:off x="676275" y="476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495300</xdr:colOff>
      <xdr:row>17</xdr:row>
      <xdr:rowOff>47625</xdr:rowOff>
    </xdr:from>
    <xdr:to>
      <xdr:col>1</xdr:col>
      <xdr:colOff>628650</xdr:colOff>
      <xdr:row>18</xdr:row>
      <xdr:rowOff>19050</xdr:rowOff>
    </xdr:to>
    <xdr:sp>
      <xdr:nvSpPr>
        <xdr:cNvPr id="2" name="AutoShape 67"/>
        <xdr:cNvSpPr>
          <a:spLocks/>
        </xdr:cNvSpPr>
      </xdr:nvSpPr>
      <xdr:spPr>
        <a:xfrm>
          <a:off x="676275" y="27146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0</xdr:row>
      <xdr:rowOff>28575</xdr:rowOff>
    </xdr:from>
    <xdr:to>
      <xdr:col>6</xdr:col>
      <xdr:colOff>381000</xdr:colOff>
      <xdr:row>1</xdr:row>
      <xdr:rowOff>0</xdr:rowOff>
    </xdr:to>
    <xdr:sp>
      <xdr:nvSpPr>
        <xdr:cNvPr id="3" name="AutoShape 68"/>
        <xdr:cNvSpPr>
          <a:spLocks/>
        </xdr:cNvSpPr>
      </xdr:nvSpPr>
      <xdr:spPr>
        <a:xfrm>
          <a:off x="3829050" y="285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0</xdr:row>
      <xdr:rowOff>38100</xdr:rowOff>
    </xdr:from>
    <xdr:to>
      <xdr:col>1</xdr:col>
      <xdr:colOff>847725</xdr:colOff>
      <xdr:row>1</xdr:row>
      <xdr:rowOff>28575</xdr:rowOff>
    </xdr:to>
    <xdr:sp>
      <xdr:nvSpPr>
        <xdr:cNvPr id="1" name="AutoShape 6"/>
        <xdr:cNvSpPr>
          <a:spLocks/>
        </xdr:cNvSpPr>
      </xdr:nvSpPr>
      <xdr:spPr>
        <a:xfrm>
          <a:off x="828675" y="38100"/>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819150</xdr:colOff>
      <xdr:row>18</xdr:row>
      <xdr:rowOff>38100</xdr:rowOff>
    </xdr:from>
    <xdr:to>
      <xdr:col>1</xdr:col>
      <xdr:colOff>952500</xdr:colOff>
      <xdr:row>19</xdr:row>
      <xdr:rowOff>28575</xdr:rowOff>
    </xdr:to>
    <xdr:sp>
      <xdr:nvSpPr>
        <xdr:cNvPr id="2" name="AutoShape 7"/>
        <xdr:cNvSpPr>
          <a:spLocks/>
        </xdr:cNvSpPr>
      </xdr:nvSpPr>
      <xdr:spPr>
        <a:xfrm>
          <a:off x="933450" y="28479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0</xdr:row>
      <xdr:rowOff>38100</xdr:rowOff>
    </xdr:from>
    <xdr:to>
      <xdr:col>8</xdr:col>
      <xdr:colOff>409575</xdr:colOff>
      <xdr:row>1</xdr:row>
      <xdr:rowOff>28575</xdr:rowOff>
    </xdr:to>
    <xdr:sp>
      <xdr:nvSpPr>
        <xdr:cNvPr id="3" name="AutoShape 8"/>
        <xdr:cNvSpPr>
          <a:spLocks/>
        </xdr:cNvSpPr>
      </xdr:nvSpPr>
      <xdr:spPr>
        <a:xfrm>
          <a:off x="4733925" y="38100"/>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28575</xdr:rowOff>
    </xdr:from>
    <xdr:to>
      <xdr:col>1</xdr:col>
      <xdr:colOff>876300</xdr:colOff>
      <xdr:row>1</xdr:row>
      <xdr:rowOff>19050</xdr:rowOff>
    </xdr:to>
    <xdr:sp>
      <xdr:nvSpPr>
        <xdr:cNvPr id="1" name="AutoShape 2"/>
        <xdr:cNvSpPr>
          <a:spLocks/>
        </xdr:cNvSpPr>
      </xdr:nvSpPr>
      <xdr:spPr>
        <a:xfrm>
          <a:off x="990600" y="285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0</xdr:row>
      <xdr:rowOff>114300</xdr:rowOff>
    </xdr:from>
    <xdr:to>
      <xdr:col>1</xdr:col>
      <xdr:colOff>942975</xdr:colOff>
      <xdr:row>1</xdr:row>
      <xdr:rowOff>66675</xdr:rowOff>
    </xdr:to>
    <xdr:sp>
      <xdr:nvSpPr>
        <xdr:cNvPr id="1" name="AutoShape 3"/>
        <xdr:cNvSpPr>
          <a:spLocks/>
        </xdr:cNvSpPr>
      </xdr:nvSpPr>
      <xdr:spPr>
        <a:xfrm>
          <a:off x="990600" y="114300"/>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47625</xdr:rowOff>
    </xdr:from>
    <xdr:to>
      <xdr:col>1</xdr:col>
      <xdr:colOff>876300</xdr:colOff>
      <xdr:row>1</xdr:row>
      <xdr:rowOff>19050</xdr:rowOff>
    </xdr:to>
    <xdr:sp>
      <xdr:nvSpPr>
        <xdr:cNvPr id="1" name="AutoShape 3"/>
        <xdr:cNvSpPr>
          <a:spLocks/>
        </xdr:cNvSpPr>
      </xdr:nvSpPr>
      <xdr:spPr>
        <a:xfrm>
          <a:off x="990600" y="476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4</xdr:row>
      <xdr:rowOff>123825</xdr:rowOff>
    </xdr:from>
    <xdr:to>
      <xdr:col>3</xdr:col>
      <xdr:colOff>361950</xdr:colOff>
      <xdr:row>5</xdr:row>
      <xdr:rowOff>76200</xdr:rowOff>
    </xdr:to>
    <xdr:sp>
      <xdr:nvSpPr>
        <xdr:cNvPr id="1" name="AutoShape 5"/>
        <xdr:cNvSpPr>
          <a:spLocks/>
        </xdr:cNvSpPr>
      </xdr:nvSpPr>
      <xdr:spPr>
        <a:xfrm>
          <a:off x="3171825" y="9048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38100</xdr:rowOff>
    </xdr:from>
    <xdr:to>
      <xdr:col>1</xdr:col>
      <xdr:colOff>1809750</xdr:colOff>
      <xdr:row>2</xdr:row>
      <xdr:rowOff>9525</xdr:rowOff>
    </xdr:to>
    <xdr:sp>
      <xdr:nvSpPr>
        <xdr:cNvPr id="2" name="AutoShape 6"/>
        <xdr:cNvSpPr>
          <a:spLocks/>
        </xdr:cNvSpPr>
      </xdr:nvSpPr>
      <xdr:spPr>
        <a:xfrm>
          <a:off x="1438275" y="228600"/>
          <a:ext cx="619125" cy="171450"/>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41</xdr:row>
      <xdr:rowOff>38100</xdr:rowOff>
    </xdr:from>
    <xdr:to>
      <xdr:col>1</xdr:col>
      <xdr:colOff>1809750</xdr:colOff>
      <xdr:row>42</xdr:row>
      <xdr:rowOff>9525</xdr:rowOff>
    </xdr:to>
    <xdr:sp>
      <xdr:nvSpPr>
        <xdr:cNvPr id="3" name="AutoShape 7"/>
        <xdr:cNvSpPr>
          <a:spLocks/>
        </xdr:cNvSpPr>
      </xdr:nvSpPr>
      <xdr:spPr>
        <a:xfrm>
          <a:off x="1438275" y="8181975"/>
          <a:ext cx="619125" cy="171450"/>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43</xdr:row>
      <xdr:rowOff>95250</xdr:rowOff>
    </xdr:from>
    <xdr:to>
      <xdr:col>1</xdr:col>
      <xdr:colOff>714375</xdr:colOff>
      <xdr:row>44</xdr:row>
      <xdr:rowOff>38100</xdr:rowOff>
    </xdr:to>
    <xdr:sp>
      <xdr:nvSpPr>
        <xdr:cNvPr id="4" name="AutoShape 8"/>
        <xdr:cNvSpPr>
          <a:spLocks/>
        </xdr:cNvSpPr>
      </xdr:nvSpPr>
      <xdr:spPr>
        <a:xfrm>
          <a:off x="828675" y="86391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1</xdr:row>
      <xdr:rowOff>9525</xdr:rowOff>
    </xdr:from>
    <xdr:to>
      <xdr:col>2</xdr:col>
      <xdr:colOff>762000</xdr:colOff>
      <xdr:row>1</xdr:row>
      <xdr:rowOff>152400</xdr:rowOff>
    </xdr:to>
    <xdr:sp>
      <xdr:nvSpPr>
        <xdr:cNvPr id="5" name="AutoShape 10"/>
        <xdr:cNvSpPr>
          <a:spLocks/>
        </xdr:cNvSpPr>
      </xdr:nvSpPr>
      <xdr:spPr>
        <a:xfrm>
          <a:off x="2724150" y="2000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619125</xdr:colOff>
      <xdr:row>2</xdr:row>
      <xdr:rowOff>161925</xdr:rowOff>
    </xdr:from>
    <xdr:to>
      <xdr:col>2</xdr:col>
      <xdr:colOff>752475</xdr:colOff>
      <xdr:row>3</xdr:row>
      <xdr:rowOff>114300</xdr:rowOff>
    </xdr:to>
    <xdr:sp>
      <xdr:nvSpPr>
        <xdr:cNvPr id="6" name="AutoShape 11"/>
        <xdr:cNvSpPr>
          <a:spLocks/>
        </xdr:cNvSpPr>
      </xdr:nvSpPr>
      <xdr:spPr>
        <a:xfrm flipH="1">
          <a:off x="2714625" y="552450"/>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85725</xdr:rowOff>
    </xdr:from>
    <xdr:to>
      <xdr:col>1</xdr:col>
      <xdr:colOff>628650</xdr:colOff>
      <xdr:row>1</xdr:row>
      <xdr:rowOff>57150</xdr:rowOff>
    </xdr:to>
    <xdr:sp>
      <xdr:nvSpPr>
        <xdr:cNvPr id="1" name="AutoShape 8"/>
        <xdr:cNvSpPr>
          <a:spLocks/>
        </xdr:cNvSpPr>
      </xdr:nvSpPr>
      <xdr:spPr>
        <a:xfrm>
          <a:off x="609600" y="857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53</xdr:row>
      <xdr:rowOff>57150</xdr:rowOff>
    </xdr:from>
    <xdr:to>
      <xdr:col>2</xdr:col>
      <xdr:colOff>609600</xdr:colOff>
      <xdr:row>54</xdr:row>
      <xdr:rowOff>0</xdr:rowOff>
    </xdr:to>
    <xdr:sp>
      <xdr:nvSpPr>
        <xdr:cNvPr id="2" name="AutoShape 17"/>
        <xdr:cNvSpPr>
          <a:spLocks/>
        </xdr:cNvSpPr>
      </xdr:nvSpPr>
      <xdr:spPr>
        <a:xfrm>
          <a:off x="1247775" y="9134475"/>
          <a:ext cx="238125" cy="104775"/>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55</xdr:row>
      <xdr:rowOff>28575</xdr:rowOff>
    </xdr:from>
    <xdr:to>
      <xdr:col>2</xdr:col>
      <xdr:colOff>590550</xdr:colOff>
      <xdr:row>55</xdr:row>
      <xdr:rowOff>152400</xdr:rowOff>
    </xdr:to>
    <xdr:sp>
      <xdr:nvSpPr>
        <xdr:cNvPr id="3" name="AutoShape 20"/>
        <xdr:cNvSpPr>
          <a:spLocks/>
        </xdr:cNvSpPr>
      </xdr:nvSpPr>
      <xdr:spPr>
        <a:xfrm>
          <a:off x="1228725" y="9429750"/>
          <a:ext cx="238125" cy="123825"/>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51</xdr:row>
      <xdr:rowOff>152400</xdr:rowOff>
    </xdr:from>
    <xdr:to>
      <xdr:col>2</xdr:col>
      <xdr:colOff>609600</xdr:colOff>
      <xdr:row>52</xdr:row>
      <xdr:rowOff>95250</xdr:rowOff>
    </xdr:to>
    <xdr:sp>
      <xdr:nvSpPr>
        <xdr:cNvPr id="4" name="AutoShape 21"/>
        <xdr:cNvSpPr>
          <a:spLocks/>
        </xdr:cNvSpPr>
      </xdr:nvSpPr>
      <xdr:spPr>
        <a:xfrm>
          <a:off x="1247775" y="8905875"/>
          <a:ext cx="238125" cy="104775"/>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56</xdr:row>
      <xdr:rowOff>114300</xdr:rowOff>
    </xdr:from>
    <xdr:to>
      <xdr:col>2</xdr:col>
      <xdr:colOff>628650</xdr:colOff>
      <xdr:row>57</xdr:row>
      <xdr:rowOff>57150</xdr:rowOff>
    </xdr:to>
    <xdr:sp>
      <xdr:nvSpPr>
        <xdr:cNvPr id="5" name="AutoShape 22"/>
        <xdr:cNvSpPr>
          <a:spLocks/>
        </xdr:cNvSpPr>
      </xdr:nvSpPr>
      <xdr:spPr>
        <a:xfrm>
          <a:off x="1266825" y="9677400"/>
          <a:ext cx="238125" cy="104775"/>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N54"/>
  <sheetViews>
    <sheetView workbookViewId="0" topLeftCell="A1">
      <selection activeCell="B1" sqref="B1"/>
    </sheetView>
  </sheetViews>
  <sheetFormatPr defaultColWidth="11.421875" defaultRowHeight="12.75"/>
  <cols>
    <col min="1" max="1" width="2.7109375" style="0" customWidth="1"/>
    <col min="2" max="12" width="9.28125" style="0" customWidth="1"/>
  </cols>
  <sheetData>
    <row r="1" spans="1:14" ht="15.75">
      <c r="A1" s="39"/>
      <c r="B1" s="212"/>
      <c r="C1" s="213"/>
      <c r="D1" s="213"/>
      <c r="E1" s="224" t="s">
        <v>193</v>
      </c>
      <c r="F1" s="224"/>
      <c r="G1" s="224"/>
      <c r="H1" s="224"/>
      <c r="I1" s="214"/>
      <c r="J1" s="213"/>
      <c r="K1" s="213"/>
      <c r="L1" s="215"/>
      <c r="M1" s="39"/>
      <c r="N1" s="39"/>
    </row>
    <row r="2" spans="1:14" ht="12.75">
      <c r="A2" s="39"/>
      <c r="B2" s="39"/>
      <c r="C2" s="39"/>
      <c r="D2" s="39"/>
      <c r="E2" s="39"/>
      <c r="F2" s="39"/>
      <c r="G2" s="39"/>
      <c r="H2" s="39"/>
      <c r="I2" s="39"/>
      <c r="J2" s="39"/>
      <c r="K2" s="39"/>
      <c r="L2" s="39"/>
      <c r="M2" s="39"/>
      <c r="N2" s="39"/>
    </row>
    <row r="3" spans="1:14" ht="16.5">
      <c r="A3" s="39"/>
      <c r="B3" s="223" t="s">
        <v>265</v>
      </c>
      <c r="C3" s="223"/>
      <c r="D3" s="223"/>
      <c r="E3" s="223"/>
      <c r="F3" s="223"/>
      <c r="G3" s="223"/>
      <c r="H3" s="223"/>
      <c r="I3" s="223"/>
      <c r="J3" s="223"/>
      <c r="K3" s="39"/>
      <c r="L3" s="39"/>
      <c r="M3" s="39"/>
      <c r="N3" s="39"/>
    </row>
    <row r="4" spans="1:14" ht="16.5">
      <c r="A4" s="39"/>
      <c r="B4" s="223" t="s">
        <v>210</v>
      </c>
      <c r="C4" s="223"/>
      <c r="D4" s="223"/>
      <c r="E4" s="223"/>
      <c r="F4" s="223"/>
      <c r="G4" s="223"/>
      <c r="H4" s="223"/>
      <c r="I4" s="223"/>
      <c r="J4" s="223"/>
      <c r="K4" s="39"/>
      <c r="L4" s="39"/>
      <c r="M4" s="39"/>
      <c r="N4" s="39"/>
    </row>
    <row r="5" spans="1:14" ht="16.5">
      <c r="A5" s="39"/>
      <c r="B5" s="223" t="s">
        <v>211</v>
      </c>
      <c r="C5" s="223"/>
      <c r="D5" s="223"/>
      <c r="E5" s="223"/>
      <c r="F5" s="223"/>
      <c r="G5" s="223"/>
      <c r="H5" s="223"/>
      <c r="I5" s="223"/>
      <c r="J5" s="223"/>
      <c r="K5" s="39"/>
      <c r="L5" s="39"/>
      <c r="M5" s="39"/>
      <c r="N5" s="39"/>
    </row>
    <row r="6" spans="1:14" ht="16.5">
      <c r="A6" s="39"/>
      <c r="B6" s="223"/>
      <c r="C6" s="223"/>
      <c r="D6" s="223"/>
      <c r="E6" s="223"/>
      <c r="F6" s="223"/>
      <c r="G6" s="223"/>
      <c r="H6" s="223"/>
      <c r="I6" s="223"/>
      <c r="J6" s="223"/>
      <c r="K6" s="39"/>
      <c r="L6" s="39"/>
      <c r="M6" s="39"/>
      <c r="N6" s="39"/>
    </row>
    <row r="7" spans="1:14" ht="17.25" thickBot="1">
      <c r="A7" s="39"/>
      <c r="B7" s="223" t="s">
        <v>178</v>
      </c>
      <c r="C7" s="223"/>
      <c r="D7" s="223"/>
      <c r="E7" s="223"/>
      <c r="F7" s="223"/>
      <c r="G7" s="223"/>
      <c r="H7" s="223"/>
      <c r="I7" s="223"/>
      <c r="J7" s="223"/>
      <c r="K7" s="39"/>
      <c r="L7" s="39"/>
      <c r="M7" s="39"/>
      <c r="N7" s="39"/>
    </row>
    <row r="8" spans="1:14" ht="13.5" thickBot="1">
      <c r="A8" s="39"/>
      <c r="B8" s="225" t="s">
        <v>180</v>
      </c>
      <c r="C8" s="197" t="s">
        <v>190</v>
      </c>
      <c r="D8" s="198" t="s">
        <v>203</v>
      </c>
      <c r="E8" s="199" t="s">
        <v>204</v>
      </c>
      <c r="F8" s="200" t="s">
        <v>205</v>
      </c>
      <c r="G8" s="201" t="s">
        <v>161</v>
      </c>
      <c r="H8" s="202" t="s">
        <v>206</v>
      </c>
      <c r="I8" s="9" t="s">
        <v>207</v>
      </c>
      <c r="J8" s="203" t="s">
        <v>208</v>
      </c>
      <c r="K8" s="204" t="s">
        <v>266</v>
      </c>
      <c r="L8" s="205" t="s">
        <v>209</v>
      </c>
      <c r="M8" s="39"/>
      <c r="N8" s="39"/>
    </row>
    <row r="9" spans="1:14" ht="12.75">
      <c r="A9" s="39"/>
      <c r="B9" s="207"/>
      <c r="C9" s="208"/>
      <c r="D9" s="208"/>
      <c r="E9" s="208"/>
      <c r="F9" s="208"/>
      <c r="G9" s="208"/>
      <c r="H9" s="208"/>
      <c r="I9" s="208"/>
      <c r="J9" s="208"/>
      <c r="K9" s="208"/>
      <c r="L9" s="208"/>
      <c r="M9" s="39"/>
      <c r="N9" s="39"/>
    </row>
    <row r="10" spans="1:14" ht="15">
      <c r="A10" s="39"/>
      <c r="B10" s="226" t="s">
        <v>214</v>
      </c>
      <c r="C10" s="226"/>
      <c r="D10" s="226"/>
      <c r="E10" s="226"/>
      <c r="F10" s="226"/>
      <c r="G10" s="226"/>
      <c r="H10" s="226"/>
      <c r="I10" s="226"/>
      <c r="J10" s="226"/>
      <c r="K10" s="187"/>
      <c r="L10" s="187"/>
      <c r="M10" s="39"/>
      <c r="N10" s="39"/>
    </row>
    <row r="11" spans="1:14" ht="12.75">
      <c r="A11" s="39"/>
      <c r="B11" s="209"/>
      <c r="C11" s="209"/>
      <c r="D11" s="209"/>
      <c r="E11" s="209"/>
      <c r="F11" s="209"/>
      <c r="G11" s="209"/>
      <c r="H11" s="209"/>
      <c r="I11" s="209"/>
      <c r="J11" s="209"/>
      <c r="K11" s="209"/>
      <c r="L11" s="209"/>
      <c r="M11" s="39"/>
      <c r="N11" s="39"/>
    </row>
    <row r="12" spans="1:14" ht="15.75">
      <c r="A12" s="39"/>
      <c r="B12" s="227" t="s">
        <v>212</v>
      </c>
      <c r="C12" s="228"/>
      <c r="D12" s="228"/>
      <c r="E12" s="228"/>
      <c r="F12" s="228"/>
      <c r="G12" s="228"/>
      <c r="H12" s="228"/>
      <c r="I12" s="228"/>
      <c r="J12" s="228"/>
      <c r="K12" s="228"/>
      <c r="L12" s="229"/>
      <c r="M12" s="39"/>
      <c r="N12" s="39"/>
    </row>
    <row r="13" spans="1:14" ht="16.5" thickBot="1">
      <c r="A13" s="39"/>
      <c r="B13" s="230" t="s">
        <v>213</v>
      </c>
      <c r="C13" s="231"/>
      <c r="D13" s="231"/>
      <c r="E13" s="231"/>
      <c r="F13" s="231"/>
      <c r="G13" s="231"/>
      <c r="H13" s="231"/>
      <c r="I13" s="231"/>
      <c r="J13" s="231"/>
      <c r="K13" s="228"/>
      <c r="L13" s="229"/>
      <c r="M13" s="39"/>
      <c r="N13" s="39"/>
    </row>
    <row r="14" spans="1:14" ht="16.5" thickBot="1">
      <c r="A14" s="39"/>
      <c r="B14" s="227"/>
      <c r="C14" s="227"/>
      <c r="D14" s="227" t="s">
        <v>201</v>
      </c>
      <c r="E14" s="227"/>
      <c r="F14" s="227"/>
      <c r="G14" s="227"/>
      <c r="H14" s="227"/>
      <c r="I14" s="232" t="s">
        <v>200</v>
      </c>
      <c r="J14" s="227"/>
      <c r="K14" s="227"/>
      <c r="L14" s="233"/>
      <c r="M14" s="39"/>
      <c r="N14" s="39"/>
    </row>
    <row r="15" spans="1:14" ht="12.75">
      <c r="A15" s="39"/>
      <c r="B15" s="210"/>
      <c r="C15" s="210"/>
      <c r="D15" s="210"/>
      <c r="E15" s="210"/>
      <c r="F15" s="210"/>
      <c r="G15" s="210"/>
      <c r="H15" s="210"/>
      <c r="I15" s="211"/>
      <c r="J15" s="210"/>
      <c r="K15" s="210"/>
      <c r="L15" s="211"/>
      <c r="M15" s="39"/>
      <c r="N15" s="39"/>
    </row>
    <row r="16" spans="1:14" ht="15">
      <c r="A16" s="39"/>
      <c r="B16" s="234" t="s">
        <v>191</v>
      </c>
      <c r="C16" s="235"/>
      <c r="D16" s="235"/>
      <c r="E16" s="235" t="s">
        <v>192</v>
      </c>
      <c r="F16" s="235"/>
      <c r="G16" s="235"/>
      <c r="H16" s="235"/>
      <c r="I16" s="235"/>
      <c r="J16" s="235"/>
      <c r="K16" s="235"/>
      <c r="L16" s="236"/>
      <c r="M16" s="39"/>
      <c r="N16" s="39"/>
    </row>
    <row r="17" spans="1:14" ht="14.25">
      <c r="A17" s="39"/>
      <c r="B17" s="237" t="s">
        <v>194</v>
      </c>
      <c r="C17" s="237"/>
      <c r="D17" s="237"/>
      <c r="E17" s="237"/>
      <c r="F17" s="237"/>
      <c r="G17" s="237"/>
      <c r="H17" s="237"/>
      <c r="I17" s="237"/>
      <c r="J17" s="237"/>
      <c r="K17" s="237"/>
      <c r="L17" s="237"/>
      <c r="M17" s="39"/>
      <c r="N17" s="39"/>
    </row>
    <row r="18" spans="1:14" ht="15">
      <c r="A18" s="39"/>
      <c r="B18" s="238" t="s">
        <v>190</v>
      </c>
      <c r="C18" s="239"/>
      <c r="D18" s="239"/>
      <c r="E18" s="239" t="s">
        <v>181</v>
      </c>
      <c r="F18" s="239"/>
      <c r="G18" s="239"/>
      <c r="H18" s="239"/>
      <c r="I18" s="239" t="s">
        <v>199</v>
      </c>
      <c r="J18" s="239"/>
      <c r="K18" s="239"/>
      <c r="L18" s="239"/>
      <c r="M18" s="39"/>
      <c r="N18" s="39"/>
    </row>
    <row r="19" spans="1:14" ht="14.25">
      <c r="A19" s="39"/>
      <c r="B19" s="239" t="s">
        <v>3</v>
      </c>
      <c r="C19" s="239"/>
      <c r="D19" s="239"/>
      <c r="E19" s="239" t="s">
        <v>54</v>
      </c>
      <c r="F19" s="239"/>
      <c r="G19" s="239"/>
      <c r="H19" s="239"/>
      <c r="I19" s="239" t="s">
        <v>267</v>
      </c>
      <c r="J19" s="239"/>
      <c r="K19" s="239"/>
      <c r="L19" s="239"/>
      <c r="M19" s="39"/>
      <c r="N19" s="39"/>
    </row>
    <row r="20" spans="1:14" ht="14.25">
      <c r="A20" s="39"/>
      <c r="B20" s="239" t="s">
        <v>3</v>
      </c>
      <c r="C20" s="239"/>
      <c r="D20" s="239"/>
      <c r="E20" s="239"/>
      <c r="F20" s="239"/>
      <c r="G20" s="239"/>
      <c r="H20" s="239"/>
      <c r="I20" s="239" t="s">
        <v>268</v>
      </c>
      <c r="J20" s="239"/>
      <c r="K20" s="239"/>
      <c r="L20" s="239"/>
      <c r="M20" s="39"/>
      <c r="N20" s="39"/>
    </row>
    <row r="21" spans="1:14" ht="14.25">
      <c r="A21" s="39"/>
      <c r="B21" s="237" t="s">
        <v>194</v>
      </c>
      <c r="C21" s="237"/>
      <c r="D21" s="237"/>
      <c r="E21" s="237"/>
      <c r="F21" s="237"/>
      <c r="G21" s="237"/>
      <c r="H21" s="237"/>
      <c r="I21" s="237"/>
      <c r="J21" s="237"/>
      <c r="K21" s="237"/>
      <c r="L21" s="237"/>
      <c r="M21" s="39"/>
      <c r="N21" s="39"/>
    </row>
    <row r="22" spans="1:14" ht="15">
      <c r="A22" s="39"/>
      <c r="B22" s="238" t="s">
        <v>182</v>
      </c>
      <c r="C22" s="239"/>
      <c r="D22" s="239"/>
      <c r="E22" s="239" t="s">
        <v>0</v>
      </c>
      <c r="F22" s="239"/>
      <c r="G22" s="239"/>
      <c r="H22" s="239"/>
      <c r="I22" s="239" t="s">
        <v>198</v>
      </c>
      <c r="J22" s="239"/>
      <c r="K22" s="239"/>
      <c r="L22" s="239"/>
      <c r="M22" s="39"/>
      <c r="N22" s="39"/>
    </row>
    <row r="23" spans="1:14" ht="14.25">
      <c r="A23" s="39"/>
      <c r="B23" s="239" t="s">
        <v>3</v>
      </c>
      <c r="C23" s="239"/>
      <c r="D23" s="239"/>
      <c r="E23" s="239" t="s">
        <v>5</v>
      </c>
      <c r="F23" s="239"/>
      <c r="G23" s="239"/>
      <c r="H23" s="239"/>
      <c r="I23" s="239" t="s">
        <v>230</v>
      </c>
      <c r="J23" s="239"/>
      <c r="K23" s="239"/>
      <c r="L23" s="239"/>
      <c r="M23" s="39"/>
      <c r="N23" s="39"/>
    </row>
    <row r="24" spans="1:14" ht="14.25">
      <c r="A24" s="39"/>
      <c r="B24" s="239" t="s">
        <v>3</v>
      </c>
      <c r="C24" s="239"/>
      <c r="D24" s="239"/>
      <c r="E24" s="239" t="s">
        <v>148</v>
      </c>
      <c r="F24" s="239"/>
      <c r="G24" s="239"/>
      <c r="H24" s="239"/>
      <c r="I24" s="239" t="s">
        <v>231</v>
      </c>
      <c r="J24" s="239"/>
      <c r="K24" s="239"/>
      <c r="L24" s="239"/>
      <c r="M24" s="39"/>
      <c r="N24" s="39"/>
    </row>
    <row r="25" spans="1:14" ht="14.25">
      <c r="A25" s="39"/>
      <c r="B25" s="239" t="s">
        <v>3</v>
      </c>
      <c r="C25" s="239"/>
      <c r="D25" s="239"/>
      <c r="E25" s="239"/>
      <c r="F25" s="239"/>
      <c r="G25" s="239"/>
      <c r="H25" s="239"/>
      <c r="I25" s="239"/>
      <c r="J25" s="239"/>
      <c r="K25" s="239"/>
      <c r="L25" s="239"/>
      <c r="M25" s="39"/>
      <c r="N25" s="39"/>
    </row>
    <row r="26" spans="1:14" ht="14.25">
      <c r="A26" s="39"/>
      <c r="B26" s="237" t="s">
        <v>194</v>
      </c>
      <c r="C26" s="237"/>
      <c r="D26" s="237"/>
      <c r="E26" s="237"/>
      <c r="F26" s="237"/>
      <c r="G26" s="237"/>
      <c r="H26" s="237"/>
      <c r="I26" s="237"/>
      <c r="J26" s="237"/>
      <c r="K26" s="237"/>
      <c r="L26" s="237"/>
      <c r="M26" s="39"/>
      <c r="N26" s="39"/>
    </row>
    <row r="27" spans="1:14" ht="15">
      <c r="A27" s="39"/>
      <c r="B27" s="238" t="s">
        <v>183</v>
      </c>
      <c r="C27" s="239"/>
      <c r="D27" s="239"/>
      <c r="E27" s="239" t="s">
        <v>15</v>
      </c>
      <c r="F27" s="239"/>
      <c r="G27" s="239"/>
      <c r="H27" s="239"/>
      <c r="I27" s="239" t="s">
        <v>269</v>
      </c>
      <c r="J27" s="239"/>
      <c r="K27" s="239"/>
      <c r="L27" s="239"/>
      <c r="M27" s="39"/>
      <c r="N27" s="39"/>
    </row>
    <row r="28" spans="1:14" ht="14.25">
      <c r="A28" s="39"/>
      <c r="B28" s="239"/>
      <c r="C28" s="239"/>
      <c r="D28" s="239"/>
      <c r="E28" s="239" t="s">
        <v>270</v>
      </c>
      <c r="F28" s="239"/>
      <c r="G28" s="239"/>
      <c r="H28" s="239"/>
      <c r="I28" s="239"/>
      <c r="J28" s="239"/>
      <c r="K28" s="239"/>
      <c r="L28" s="239"/>
      <c r="M28" s="39"/>
      <c r="N28" s="39"/>
    </row>
    <row r="29" spans="1:14" ht="14.25">
      <c r="A29" s="39"/>
      <c r="B29" s="237" t="s">
        <v>194</v>
      </c>
      <c r="C29" s="237"/>
      <c r="D29" s="237"/>
      <c r="E29" s="237"/>
      <c r="F29" s="237"/>
      <c r="G29" s="237"/>
      <c r="H29" s="237"/>
      <c r="I29" s="237"/>
      <c r="J29" s="237"/>
      <c r="K29" s="237"/>
      <c r="L29" s="237"/>
      <c r="M29" s="39"/>
      <c r="N29" s="39"/>
    </row>
    <row r="30" spans="1:14" ht="15">
      <c r="A30" s="39"/>
      <c r="B30" s="238" t="s">
        <v>18</v>
      </c>
      <c r="C30" s="239"/>
      <c r="D30" s="239"/>
      <c r="E30" s="239" t="s">
        <v>18</v>
      </c>
      <c r="F30" s="239"/>
      <c r="G30" s="239"/>
      <c r="H30" s="239"/>
      <c r="I30" s="239" t="s">
        <v>271</v>
      </c>
      <c r="J30" s="239"/>
      <c r="K30" s="239"/>
      <c r="L30" s="239"/>
      <c r="M30" s="39"/>
      <c r="N30" s="39"/>
    </row>
    <row r="31" spans="1:14" ht="14.25">
      <c r="A31" s="39"/>
      <c r="B31" s="239"/>
      <c r="C31" s="239"/>
      <c r="D31" s="239"/>
      <c r="E31" s="239" t="s">
        <v>272</v>
      </c>
      <c r="F31" s="239"/>
      <c r="G31" s="239"/>
      <c r="H31" s="239"/>
      <c r="I31" s="239"/>
      <c r="J31" s="239"/>
      <c r="K31" s="239"/>
      <c r="L31" s="239"/>
      <c r="M31" s="39"/>
      <c r="N31" s="39"/>
    </row>
    <row r="32" spans="1:14" ht="14.25">
      <c r="A32" s="39"/>
      <c r="B32" s="237" t="s">
        <v>194</v>
      </c>
      <c r="C32" s="237"/>
      <c r="D32" s="237"/>
      <c r="E32" s="237"/>
      <c r="F32" s="237"/>
      <c r="G32" s="237"/>
      <c r="H32" s="237"/>
      <c r="I32" s="237"/>
      <c r="J32" s="237"/>
      <c r="K32" s="237"/>
      <c r="L32" s="237"/>
      <c r="M32" s="39"/>
      <c r="N32" s="39"/>
    </row>
    <row r="33" spans="1:14" ht="15">
      <c r="A33" s="39"/>
      <c r="B33" s="238" t="s">
        <v>161</v>
      </c>
      <c r="C33" s="239"/>
      <c r="D33" s="239"/>
      <c r="E33" s="239" t="s">
        <v>184</v>
      </c>
      <c r="F33" s="239"/>
      <c r="G33" s="239"/>
      <c r="H33" s="239"/>
      <c r="I33" s="239" t="s">
        <v>273</v>
      </c>
      <c r="J33" s="239"/>
      <c r="K33" s="239"/>
      <c r="L33" s="239"/>
      <c r="M33" s="39"/>
      <c r="N33" s="39"/>
    </row>
    <row r="34" spans="1:14" ht="14.25">
      <c r="A34" s="39"/>
      <c r="B34" s="239"/>
      <c r="C34" s="239"/>
      <c r="D34" s="239"/>
      <c r="E34" s="239" t="s">
        <v>276</v>
      </c>
      <c r="F34" s="239"/>
      <c r="G34" s="239"/>
      <c r="H34" s="239"/>
      <c r="I34" s="239"/>
      <c r="J34" s="239"/>
      <c r="K34" s="239"/>
      <c r="L34" s="239"/>
      <c r="M34" s="39"/>
      <c r="N34" s="39"/>
    </row>
    <row r="35" spans="1:14" ht="14.25">
      <c r="A35" s="39"/>
      <c r="B35" s="237" t="s">
        <v>194</v>
      </c>
      <c r="C35" s="237"/>
      <c r="D35" s="237"/>
      <c r="E35" s="237"/>
      <c r="F35" s="237"/>
      <c r="G35" s="237"/>
      <c r="H35" s="237"/>
      <c r="I35" s="237"/>
      <c r="J35" s="237"/>
      <c r="K35" s="237"/>
      <c r="L35" s="237"/>
      <c r="M35" s="39"/>
      <c r="N35" s="39"/>
    </row>
    <row r="36" spans="1:14" ht="15">
      <c r="A36" s="39"/>
      <c r="B36" s="238" t="s">
        <v>185</v>
      </c>
      <c r="C36" s="238"/>
      <c r="D36" s="239"/>
      <c r="E36" s="239" t="s">
        <v>186</v>
      </c>
      <c r="F36" s="239"/>
      <c r="G36" s="239"/>
      <c r="H36" s="239"/>
      <c r="I36" s="239" t="s">
        <v>274</v>
      </c>
      <c r="J36" s="239"/>
      <c r="K36" s="239"/>
      <c r="L36" s="239"/>
      <c r="M36" s="39"/>
      <c r="N36" s="39"/>
    </row>
    <row r="37" spans="1:14" ht="15">
      <c r="A37" s="39"/>
      <c r="B37" s="239"/>
      <c r="C37" s="239"/>
      <c r="D37" s="239"/>
      <c r="E37" s="239" t="s">
        <v>275</v>
      </c>
      <c r="F37" s="239"/>
      <c r="G37" s="239"/>
      <c r="H37" s="239"/>
      <c r="I37" s="239"/>
      <c r="J37" s="239"/>
      <c r="K37" s="239"/>
      <c r="L37" s="239"/>
      <c r="M37" s="39"/>
      <c r="N37" s="39"/>
    </row>
    <row r="38" spans="1:14" ht="14.25">
      <c r="A38" s="39"/>
      <c r="B38" s="237" t="s">
        <v>194</v>
      </c>
      <c r="C38" s="237"/>
      <c r="D38" s="237"/>
      <c r="E38" s="237"/>
      <c r="F38" s="237"/>
      <c r="G38" s="237"/>
      <c r="H38" s="237"/>
      <c r="I38" s="237"/>
      <c r="J38" s="237"/>
      <c r="K38" s="237"/>
      <c r="L38" s="237"/>
      <c r="M38" s="39"/>
      <c r="N38" s="39"/>
    </row>
    <row r="39" spans="1:14" ht="15">
      <c r="A39" s="39"/>
      <c r="B39" s="238" t="s">
        <v>187</v>
      </c>
      <c r="C39" s="239"/>
      <c r="D39" s="239"/>
      <c r="E39" s="239" t="s">
        <v>69</v>
      </c>
      <c r="F39" s="239"/>
      <c r="G39" s="239"/>
      <c r="H39" s="239"/>
      <c r="I39" s="239" t="s">
        <v>202</v>
      </c>
      <c r="J39" s="239"/>
      <c r="K39" s="239"/>
      <c r="L39" s="239"/>
      <c r="M39" s="39"/>
      <c r="N39" s="39"/>
    </row>
    <row r="40" spans="1:14" ht="15">
      <c r="A40" s="39"/>
      <c r="B40" s="239"/>
      <c r="C40" s="239"/>
      <c r="D40" s="239"/>
      <c r="E40" s="239" t="s">
        <v>232</v>
      </c>
      <c r="F40" s="239"/>
      <c r="G40" s="238"/>
      <c r="H40" s="238"/>
      <c r="I40" s="238"/>
      <c r="J40" s="238"/>
      <c r="K40" s="238"/>
      <c r="L40" s="238"/>
      <c r="M40" s="39"/>
      <c r="N40" s="39"/>
    </row>
    <row r="41" spans="1:14" ht="14.25">
      <c r="A41" s="39"/>
      <c r="B41" s="237" t="s">
        <v>195</v>
      </c>
      <c r="C41" s="237"/>
      <c r="D41" s="237"/>
      <c r="E41" s="237"/>
      <c r="F41" s="237"/>
      <c r="G41" s="237"/>
      <c r="H41" s="237"/>
      <c r="I41" s="237"/>
      <c r="J41" s="237"/>
      <c r="K41" s="237"/>
      <c r="L41" s="237"/>
      <c r="M41" s="39"/>
      <c r="N41" s="39"/>
    </row>
    <row r="42" spans="1:14" ht="15">
      <c r="A42" s="39"/>
      <c r="B42" s="238" t="s">
        <v>7</v>
      </c>
      <c r="C42" s="239"/>
      <c r="D42" s="239"/>
      <c r="E42" s="239" t="s">
        <v>233</v>
      </c>
      <c r="F42" s="239"/>
      <c r="G42" s="239"/>
      <c r="H42" s="239"/>
      <c r="I42" s="278"/>
      <c r="J42" s="239" t="s">
        <v>188</v>
      </c>
      <c r="K42" s="239"/>
      <c r="L42" s="239"/>
      <c r="M42" s="39"/>
      <c r="N42" s="39"/>
    </row>
    <row r="43" spans="1:14" ht="14.25">
      <c r="A43" s="39"/>
      <c r="B43" s="239"/>
      <c r="C43" s="239"/>
      <c r="D43" s="239"/>
      <c r="E43" s="239" t="s">
        <v>197</v>
      </c>
      <c r="F43" s="239"/>
      <c r="G43" s="239"/>
      <c r="H43" s="239"/>
      <c r="I43" s="239"/>
      <c r="J43" s="239"/>
      <c r="K43" s="239"/>
      <c r="L43" s="239"/>
      <c r="M43" s="39"/>
      <c r="N43" s="39"/>
    </row>
    <row r="44" spans="1:14" ht="14.25">
      <c r="A44" s="39"/>
      <c r="B44" s="237" t="s">
        <v>195</v>
      </c>
      <c r="C44" s="237"/>
      <c r="D44" s="237"/>
      <c r="E44" s="237"/>
      <c r="F44" s="237"/>
      <c r="G44" s="237"/>
      <c r="H44" s="237"/>
      <c r="I44" s="237"/>
      <c r="J44" s="237"/>
      <c r="K44" s="237"/>
      <c r="L44" s="237"/>
      <c r="M44" s="39"/>
      <c r="N44" s="39"/>
    </row>
    <row r="45" spans="1:14" ht="15">
      <c r="A45" s="39"/>
      <c r="B45" s="238" t="s">
        <v>8</v>
      </c>
      <c r="C45" s="239"/>
      <c r="D45" s="239"/>
      <c r="E45" s="239" t="s">
        <v>233</v>
      </c>
      <c r="F45" s="239"/>
      <c r="G45" s="239"/>
      <c r="H45" s="239"/>
      <c r="I45" s="239"/>
      <c r="J45" s="239" t="s">
        <v>189</v>
      </c>
      <c r="K45" s="239"/>
      <c r="L45" s="239"/>
      <c r="M45" s="39"/>
      <c r="N45" s="39"/>
    </row>
    <row r="46" spans="1:14" ht="14.25">
      <c r="A46" s="39"/>
      <c r="B46" s="239"/>
      <c r="C46" s="239"/>
      <c r="D46" s="239"/>
      <c r="E46" s="239" t="s">
        <v>197</v>
      </c>
      <c r="F46" s="239"/>
      <c r="G46" s="239"/>
      <c r="H46" s="239"/>
      <c r="I46" s="239"/>
      <c r="J46" s="239"/>
      <c r="K46" s="239"/>
      <c r="L46" s="239"/>
      <c r="M46" s="39"/>
      <c r="N46" s="39"/>
    </row>
    <row r="47" spans="1:14" ht="14.25">
      <c r="A47" s="39"/>
      <c r="B47" s="237" t="s">
        <v>194</v>
      </c>
      <c r="C47" s="237"/>
      <c r="D47" s="237"/>
      <c r="E47" s="237"/>
      <c r="F47" s="237"/>
      <c r="G47" s="237"/>
      <c r="H47" s="237"/>
      <c r="I47" s="237"/>
      <c r="J47" s="237"/>
      <c r="K47" s="237"/>
      <c r="L47" s="237"/>
      <c r="M47" s="39"/>
      <c r="N47" s="39"/>
    </row>
    <row r="48" spans="1:14" ht="15">
      <c r="A48" s="39"/>
      <c r="B48" s="238" t="s">
        <v>196</v>
      </c>
      <c r="C48" s="239"/>
      <c r="D48" s="239"/>
      <c r="E48" s="239" t="s">
        <v>234</v>
      </c>
      <c r="F48" s="239"/>
      <c r="G48" s="239"/>
      <c r="H48" s="239"/>
      <c r="I48" s="239"/>
      <c r="J48" s="238" t="s">
        <v>235</v>
      </c>
      <c r="K48" s="239"/>
      <c r="L48" s="239"/>
      <c r="M48" s="39"/>
      <c r="N48" s="39"/>
    </row>
    <row r="49" spans="1:14" ht="14.25">
      <c r="A49" s="39"/>
      <c r="B49" s="239"/>
      <c r="C49" s="239"/>
      <c r="D49" s="239"/>
      <c r="E49" s="239" t="s">
        <v>277</v>
      </c>
      <c r="F49" s="239"/>
      <c r="G49" s="239"/>
      <c r="H49" s="239"/>
      <c r="I49" s="239"/>
      <c r="J49" s="239"/>
      <c r="K49" s="239"/>
      <c r="L49" s="239"/>
      <c r="M49" s="39"/>
      <c r="N49" s="39"/>
    </row>
    <row r="50" spans="1:14" ht="14.25">
      <c r="A50" s="39"/>
      <c r="B50" s="239"/>
      <c r="C50" s="239"/>
      <c r="D50" s="239"/>
      <c r="E50" s="239" t="s">
        <v>278</v>
      </c>
      <c r="F50" s="239"/>
      <c r="G50" s="239"/>
      <c r="H50" s="239"/>
      <c r="I50" s="239"/>
      <c r="J50" s="239"/>
      <c r="K50" s="239"/>
      <c r="L50" s="239"/>
      <c r="M50" s="39"/>
      <c r="N50" s="39"/>
    </row>
    <row r="51" spans="1:14" ht="12.75">
      <c r="A51" s="39"/>
      <c r="B51" s="39"/>
      <c r="C51" s="39"/>
      <c r="D51" s="39"/>
      <c r="E51" s="39"/>
      <c r="F51" s="39"/>
      <c r="G51" s="39"/>
      <c r="H51" s="39"/>
      <c r="I51" s="39"/>
      <c r="J51" s="39"/>
      <c r="K51" s="39"/>
      <c r="L51" s="39"/>
      <c r="M51" s="39"/>
      <c r="N51" s="39"/>
    </row>
    <row r="52" spans="1:14" ht="12.75">
      <c r="A52" s="39"/>
      <c r="B52" s="39"/>
      <c r="C52" s="39"/>
      <c r="D52" s="39"/>
      <c r="E52" s="39"/>
      <c r="F52" s="39"/>
      <c r="G52" s="39"/>
      <c r="H52" s="39"/>
      <c r="I52" s="39"/>
      <c r="J52" s="39"/>
      <c r="K52" s="39"/>
      <c r="L52" s="39"/>
      <c r="M52" s="39"/>
      <c r="N52" s="39"/>
    </row>
    <row r="53" spans="1:14" ht="12.75">
      <c r="A53" s="39"/>
      <c r="B53" s="39"/>
      <c r="C53" s="39"/>
      <c r="D53" s="39"/>
      <c r="E53" s="39"/>
      <c r="F53" s="39"/>
      <c r="G53" s="39"/>
      <c r="H53" s="39"/>
      <c r="I53" s="39"/>
      <c r="J53" s="39"/>
      <c r="K53" s="39"/>
      <c r="L53" s="39"/>
      <c r="M53" s="39"/>
      <c r="N53" s="39"/>
    </row>
    <row r="54" spans="1:14" ht="12.75">
      <c r="A54" s="39"/>
      <c r="B54" s="39"/>
      <c r="C54" s="39"/>
      <c r="D54" s="39"/>
      <c r="E54" s="39"/>
      <c r="F54" s="39"/>
      <c r="G54" s="39"/>
      <c r="H54" s="39"/>
      <c r="I54" s="39"/>
      <c r="J54" s="39"/>
      <c r="K54" s="39"/>
      <c r="L54" s="39"/>
      <c r="M54" s="39"/>
      <c r="N54" s="39"/>
    </row>
  </sheetData>
  <sheetProtection sheet="1" objects="1" scenarios="1"/>
  <printOptions horizontalCentered="1" verticalCentered="1"/>
  <pageMargins left="0.75" right="0.75" top="0.3937007874015748" bottom="1" header="0" footer="0"/>
  <pageSetup horizontalDpi="360" verticalDpi="360" orientation="portrait" paperSize="9" scale="115" r:id="rId4"/>
  <drawing r:id="rId3"/>
  <legacyDrawing r:id="rId2"/>
</worksheet>
</file>

<file path=xl/worksheets/sheet10.xml><?xml version="1.0" encoding="utf-8"?>
<worksheet xmlns="http://schemas.openxmlformats.org/spreadsheetml/2006/main" xmlns:r="http://schemas.openxmlformats.org/officeDocument/2006/relationships">
  <sheetPr codeName="Hoja10"/>
  <dimension ref="A1:G357"/>
  <sheetViews>
    <sheetView showGridLines="0" workbookViewId="0" topLeftCell="A1">
      <selection activeCell="A10" sqref="A10"/>
    </sheetView>
  </sheetViews>
  <sheetFormatPr defaultColWidth="11.421875" defaultRowHeight="12.75"/>
  <cols>
    <col min="1" max="1" width="4.7109375" style="58" customWidth="1"/>
    <col min="2" max="2" width="18.140625" style="58" customWidth="1"/>
    <col min="3" max="3" width="15.7109375" style="58" customWidth="1"/>
    <col min="4" max="4" width="13.7109375" style="58" customWidth="1"/>
    <col min="5" max="5" width="13.57421875" style="58" customWidth="1"/>
    <col min="6" max="6" width="12.7109375" style="58" customWidth="1"/>
    <col min="7" max="7" width="13.00390625" style="58" customWidth="1"/>
    <col min="8" max="16384" width="11.421875" style="58" customWidth="1"/>
  </cols>
  <sheetData>
    <row r="1" spans="1:7" ht="23.25">
      <c r="A1" s="56" t="s">
        <v>101</v>
      </c>
      <c r="B1" s="57"/>
      <c r="C1" s="57"/>
      <c r="D1" s="57"/>
      <c r="E1" s="57"/>
      <c r="F1" s="57"/>
      <c r="G1" s="57"/>
    </row>
    <row r="2" spans="1:7" ht="12.75">
      <c r="A2" s="59"/>
      <c r="B2" s="59" t="s">
        <v>102</v>
      </c>
      <c r="C2" s="59"/>
      <c r="D2" s="59"/>
      <c r="E2" s="59"/>
      <c r="F2" s="59"/>
      <c r="G2" s="59"/>
    </row>
    <row r="3" spans="1:7" ht="12.75">
      <c r="A3" s="59"/>
      <c r="B3" s="60" t="s">
        <v>103</v>
      </c>
      <c r="C3" s="59"/>
      <c r="D3" s="59"/>
      <c r="E3" s="59"/>
      <c r="F3" s="59"/>
      <c r="G3" s="59"/>
    </row>
    <row r="4" spans="1:7" ht="13.5" thickBot="1">
      <c r="A4" s="59"/>
      <c r="B4" s="60" t="s">
        <v>104</v>
      </c>
      <c r="C4" s="59"/>
      <c r="D4" s="59"/>
      <c r="E4" s="59"/>
      <c r="F4" s="59"/>
      <c r="G4" s="59"/>
    </row>
    <row r="5" spans="1:7" ht="24" thickTop="1">
      <c r="A5" s="61" t="s">
        <v>105</v>
      </c>
      <c r="B5" s="62"/>
      <c r="C5" s="63"/>
      <c r="D5" s="64"/>
      <c r="E5" s="64"/>
      <c r="F5" s="64"/>
      <c r="G5" s="64"/>
    </row>
    <row r="6" spans="1:7" ht="12.75">
      <c r="A6" s="65" t="s">
        <v>106</v>
      </c>
      <c r="B6" s="66"/>
      <c r="C6" s="67"/>
      <c r="D6" s="68"/>
      <c r="E6" s="69" t="s">
        <v>107</v>
      </c>
      <c r="F6" s="70"/>
      <c r="G6" s="70"/>
    </row>
    <row r="7" spans="1:7" ht="12.75">
      <c r="A7" s="71"/>
      <c r="B7" s="72" t="s">
        <v>108</v>
      </c>
      <c r="C7" s="188">
        <f>PLANES!E27</f>
        <v>0</v>
      </c>
      <c r="D7" s="68"/>
      <c r="E7" s="68"/>
      <c r="F7" s="73" t="s">
        <v>109</v>
      </c>
      <c r="G7" s="74"/>
    </row>
    <row r="8" spans="1:7" ht="12.75">
      <c r="A8" s="71"/>
      <c r="B8" s="72" t="s">
        <v>110</v>
      </c>
      <c r="C8" s="189">
        <f>PLANES!H27/100</f>
        <v>0</v>
      </c>
      <c r="D8" s="68"/>
      <c r="E8" s="68"/>
      <c r="F8" s="73" t="s">
        <v>111</v>
      </c>
      <c r="G8" s="75">
        <v>1</v>
      </c>
    </row>
    <row r="9" spans="1:7" ht="12.75">
      <c r="A9" s="71"/>
      <c r="B9" s="72" t="s">
        <v>112</v>
      </c>
      <c r="C9" s="190">
        <f>IF(PLANES!F27=0,1,PLANES!F27)</f>
        <v>100000000</v>
      </c>
      <c r="D9" s="68"/>
      <c r="E9" s="68"/>
      <c r="F9" s="68"/>
      <c r="G9" s="68"/>
    </row>
    <row r="10" spans="1:7" ht="15.75">
      <c r="A10" s="71"/>
      <c r="B10" s="72" t="s">
        <v>113</v>
      </c>
      <c r="C10" s="190">
        <f>IF(PLANES!G27=0,1,PLANES!G27)</f>
        <v>12</v>
      </c>
      <c r="D10" s="279" t="s">
        <v>237</v>
      </c>
      <c r="E10" s="279"/>
      <c r="F10" s="279"/>
      <c r="G10" s="68"/>
    </row>
    <row r="11" spans="1:7" ht="12.75">
      <c r="A11" s="71"/>
      <c r="B11" s="72" t="s">
        <v>114</v>
      </c>
      <c r="C11" s="191">
        <f>PLANES!I27</f>
        <v>36556</v>
      </c>
      <c r="D11" s="68"/>
      <c r="E11" s="68"/>
      <c r="F11" s="68"/>
      <c r="G11" s="68"/>
    </row>
    <row r="12" spans="1:7" ht="12.75">
      <c r="A12" s="76" t="s">
        <v>115</v>
      </c>
      <c r="B12" s="77"/>
      <c r="C12" s="78"/>
      <c r="D12" s="70"/>
      <c r="E12" s="70"/>
      <c r="F12" s="70"/>
      <c r="G12" s="70"/>
    </row>
    <row r="13" spans="1:7" ht="12.75">
      <c r="A13" s="79"/>
      <c r="B13" s="80" t="s">
        <v>116</v>
      </c>
      <c r="C13" s="81"/>
      <c r="D13" s="82" t="s">
        <v>117</v>
      </c>
      <c r="E13" s="59"/>
      <c r="F13" s="59"/>
      <c r="G13" s="59"/>
    </row>
    <row r="14" spans="1:7" ht="13.5" thickBot="1">
      <c r="A14" s="83"/>
      <c r="B14" s="84" t="s">
        <v>118</v>
      </c>
      <c r="C14" s="85">
        <f>PMT(Tasa_periódica,Total_de_pagos,-Monto_préstamo)</f>
        <v>0</v>
      </c>
      <c r="D14" s="82" t="s">
        <v>119</v>
      </c>
      <c r="E14" s="59"/>
      <c r="F14" s="59"/>
      <c r="G14" s="59"/>
    </row>
    <row r="15" spans="1:7" ht="13.5" thickTop="1">
      <c r="A15" s="86" t="s">
        <v>120</v>
      </c>
      <c r="B15" s="64"/>
      <c r="C15" s="64"/>
      <c r="D15" s="64"/>
      <c r="E15" s="64"/>
      <c r="F15" s="64"/>
      <c r="G15" s="64"/>
    </row>
    <row r="16" spans="1:7" ht="12.75">
      <c r="A16" s="68"/>
      <c r="B16" s="87" t="s">
        <v>121</v>
      </c>
      <c r="C16" s="88">
        <f>IF(Pago_introducido=0,Pago_calculado,Pago_introducido)</f>
        <v>0</v>
      </c>
      <c r="D16" s="68"/>
      <c r="E16" s="68"/>
      <c r="F16" s="87" t="str">
        <f>"Saldo inicial antes del pago: "&amp;TEXT(Núm_primer_pago,"0")&amp;":"</f>
        <v>Saldo inicial antes del pago: 1:</v>
      </c>
      <c r="G16" s="89">
        <f>FV(Tasa_interés_anual/Pagos_por_año,Núm_primer_pago-1,Pago_a_usar,-Monto_préstamo)</f>
        <v>0</v>
      </c>
    </row>
    <row r="17" spans="1:7" ht="12.75">
      <c r="A17" s="68"/>
      <c r="B17" s="87" t="s">
        <v>122</v>
      </c>
      <c r="C17" s="90">
        <f>IF(G7=0,IF(G8=0,1,G8),1+C10*(YEAR(G7)-YEAR(C11))+INT(C10*(MONTH(G7)-MONTH(C11))/12)+IF(DAY(G7)&gt;DAY(C11),1))</f>
        <v>1</v>
      </c>
      <c r="D17" s="68"/>
      <c r="E17" s="68"/>
      <c r="F17" s="87" t="str">
        <f>"Interés acumulado antes del pago: "&amp;TEXT(Núm_primer_pago,"0")&amp;":"</f>
        <v>Interés acumulado antes del pago: 1:</v>
      </c>
      <c r="G17" s="89">
        <f>Pago_a_usar*(Núm_primer_pago-1)-(Monto_préstamo-Saldo_inicial_tabla)</f>
        <v>0</v>
      </c>
    </row>
    <row r="18" spans="1:7" ht="23.25">
      <c r="A18" s="91" t="s">
        <v>123</v>
      </c>
      <c r="B18" s="70"/>
      <c r="C18" s="70"/>
      <c r="D18" s="70"/>
      <c r="E18" s="70"/>
      <c r="F18" s="70"/>
      <c r="G18" s="70"/>
    </row>
    <row r="19" ht="13.5" thickBot="1"/>
    <row r="20" spans="1:7" ht="13.5" thickTop="1">
      <c r="A20" s="92"/>
      <c r="B20" s="93" t="s">
        <v>124</v>
      </c>
      <c r="C20" s="94" t="s">
        <v>125</v>
      </c>
      <c r="D20" s="94"/>
      <c r="E20" s="94"/>
      <c r="F20" s="94" t="s">
        <v>125</v>
      </c>
      <c r="G20" s="95" t="s">
        <v>126</v>
      </c>
    </row>
    <row r="21" spans="1:7" ht="13.5" thickBot="1">
      <c r="A21" s="96" t="s">
        <v>127</v>
      </c>
      <c r="B21" s="97" t="s">
        <v>128</v>
      </c>
      <c r="C21" s="98" t="s">
        <v>129</v>
      </c>
      <c r="D21" s="98" t="s">
        <v>126</v>
      </c>
      <c r="E21" s="98" t="s">
        <v>130</v>
      </c>
      <c r="F21" s="98" t="s">
        <v>131</v>
      </c>
      <c r="G21" s="99" t="s">
        <v>132</v>
      </c>
    </row>
    <row r="22" spans="1:7" ht="12.75">
      <c r="A22" s="100">
        <f>IF(Núm_primer_pago&lt;Total_de_pagos,Núm_primer_pago,"")</f>
        <v>1</v>
      </c>
      <c r="B22" s="101">
        <f aca="true" t="shared" si="0" ref="B22:B85">Mostrar.fecha</f>
        <v>36556</v>
      </c>
      <c r="C22" s="102">
        <f>IF(A22&lt;&gt;"",IF(Saldo_inicial_tabla&lt;0,0,Saldo_inicial_tabla),"")</f>
        <v>0</v>
      </c>
      <c r="D22" s="103">
        <f aca="true" t="shared" si="1" ref="D22:D85">Interés</f>
        <v>0</v>
      </c>
      <c r="E22" s="104">
        <f aca="true" t="shared" si="2" ref="E22:E85">Capital</f>
        <v>0</v>
      </c>
      <c r="F22" s="102">
        <f aca="true" t="shared" si="3" ref="F22:F85">Saldo.final</f>
        <v>0</v>
      </c>
      <c r="G22" s="105">
        <f>IF(A22&lt;&gt;"",D22+Interés_previo_tabla,"")</f>
        <v>0</v>
      </c>
    </row>
    <row r="23" spans="1:7" ht="12.75">
      <c r="A23" s="100">
        <f aca="true" t="shared" si="4" ref="A23:A86">Núm.pago</f>
        <v>2</v>
      </c>
      <c r="B23" s="101">
        <f t="shared" si="0"/>
        <v>36587</v>
      </c>
      <c r="C23" s="102">
        <f aca="true" t="shared" si="5" ref="C23:C86">Saldo.inicial</f>
        <v>0</v>
      </c>
      <c r="D23" s="103">
        <f t="shared" si="1"/>
        <v>0</v>
      </c>
      <c r="E23" s="104">
        <f t="shared" si="2"/>
        <v>0</v>
      </c>
      <c r="F23" s="102">
        <f t="shared" si="3"/>
        <v>0</v>
      </c>
      <c r="G23" s="105">
        <f aca="true" t="shared" si="6" ref="G23:G86">Interés.acumulado</f>
        <v>0</v>
      </c>
    </row>
    <row r="24" spans="1:7" ht="12.75">
      <c r="A24" s="100">
        <f t="shared" si="4"/>
        <v>3</v>
      </c>
      <c r="B24" s="101">
        <f t="shared" si="0"/>
        <v>36616</v>
      </c>
      <c r="C24" s="102">
        <f t="shared" si="5"/>
        <v>0</v>
      </c>
      <c r="D24" s="103">
        <f t="shared" si="1"/>
        <v>0</v>
      </c>
      <c r="E24" s="104">
        <f t="shared" si="2"/>
        <v>0</v>
      </c>
      <c r="F24" s="102">
        <f t="shared" si="3"/>
        <v>0</v>
      </c>
      <c r="G24" s="105">
        <f t="shared" si="6"/>
        <v>0</v>
      </c>
    </row>
    <row r="25" spans="1:7" ht="12.75">
      <c r="A25" s="100">
        <f t="shared" si="4"/>
        <v>4</v>
      </c>
      <c r="B25" s="101">
        <f t="shared" si="0"/>
        <v>36647</v>
      </c>
      <c r="C25" s="102">
        <f t="shared" si="5"/>
        <v>0</v>
      </c>
      <c r="D25" s="103">
        <f t="shared" si="1"/>
        <v>0</v>
      </c>
      <c r="E25" s="104">
        <f t="shared" si="2"/>
        <v>0</v>
      </c>
      <c r="F25" s="102">
        <f t="shared" si="3"/>
        <v>0</v>
      </c>
      <c r="G25" s="105">
        <f t="shared" si="6"/>
        <v>0</v>
      </c>
    </row>
    <row r="26" spans="1:7" ht="12.75">
      <c r="A26" s="100">
        <f t="shared" si="4"/>
        <v>5</v>
      </c>
      <c r="B26" s="101">
        <f t="shared" si="0"/>
        <v>36677</v>
      </c>
      <c r="C26" s="102">
        <f t="shared" si="5"/>
        <v>0</v>
      </c>
      <c r="D26" s="103">
        <f t="shared" si="1"/>
        <v>0</v>
      </c>
      <c r="E26" s="104">
        <f t="shared" si="2"/>
        <v>0</v>
      </c>
      <c r="F26" s="102">
        <f t="shared" si="3"/>
        <v>0</v>
      </c>
      <c r="G26" s="105">
        <f t="shared" si="6"/>
        <v>0</v>
      </c>
    </row>
    <row r="27" spans="1:7" ht="12.75">
      <c r="A27" s="100">
        <f t="shared" si="4"/>
        <v>6</v>
      </c>
      <c r="B27" s="101">
        <f t="shared" si="0"/>
        <v>36708</v>
      </c>
      <c r="C27" s="102">
        <f t="shared" si="5"/>
        <v>0</v>
      </c>
      <c r="D27" s="103">
        <f t="shared" si="1"/>
        <v>0</v>
      </c>
      <c r="E27" s="104">
        <f t="shared" si="2"/>
        <v>0</v>
      </c>
      <c r="F27" s="102">
        <f t="shared" si="3"/>
        <v>0</v>
      </c>
      <c r="G27" s="105">
        <f t="shared" si="6"/>
        <v>0</v>
      </c>
    </row>
    <row r="28" spans="1:7" ht="12.75">
      <c r="A28" s="100">
        <f t="shared" si="4"/>
        <v>7</v>
      </c>
      <c r="B28" s="101">
        <f t="shared" si="0"/>
        <v>36738</v>
      </c>
      <c r="C28" s="102">
        <f t="shared" si="5"/>
        <v>0</v>
      </c>
      <c r="D28" s="103">
        <f t="shared" si="1"/>
        <v>0</v>
      </c>
      <c r="E28" s="104">
        <f t="shared" si="2"/>
        <v>0</v>
      </c>
      <c r="F28" s="102">
        <f t="shared" si="3"/>
        <v>0</v>
      </c>
      <c r="G28" s="105">
        <f t="shared" si="6"/>
        <v>0</v>
      </c>
    </row>
    <row r="29" spans="1:7" ht="12.75">
      <c r="A29" s="100">
        <f t="shared" si="4"/>
        <v>8</v>
      </c>
      <c r="B29" s="101">
        <f t="shared" si="0"/>
        <v>36769</v>
      </c>
      <c r="C29" s="102">
        <f t="shared" si="5"/>
        <v>0</v>
      </c>
      <c r="D29" s="103">
        <f t="shared" si="1"/>
        <v>0</v>
      </c>
      <c r="E29" s="104">
        <f t="shared" si="2"/>
        <v>0</v>
      </c>
      <c r="F29" s="102">
        <f t="shared" si="3"/>
        <v>0</v>
      </c>
      <c r="G29" s="105">
        <f t="shared" si="6"/>
        <v>0</v>
      </c>
    </row>
    <row r="30" spans="1:7" ht="12.75">
      <c r="A30" s="100">
        <f t="shared" si="4"/>
        <v>9</v>
      </c>
      <c r="B30" s="101">
        <f t="shared" si="0"/>
        <v>36800</v>
      </c>
      <c r="C30" s="102">
        <f t="shared" si="5"/>
        <v>0</v>
      </c>
      <c r="D30" s="103">
        <f t="shared" si="1"/>
        <v>0</v>
      </c>
      <c r="E30" s="104">
        <f t="shared" si="2"/>
        <v>0</v>
      </c>
      <c r="F30" s="102">
        <f t="shared" si="3"/>
        <v>0</v>
      </c>
      <c r="G30" s="105">
        <f t="shared" si="6"/>
        <v>0</v>
      </c>
    </row>
    <row r="31" spans="1:7" ht="12.75">
      <c r="A31" s="100">
        <f t="shared" si="4"/>
        <v>10</v>
      </c>
      <c r="B31" s="101">
        <f t="shared" si="0"/>
        <v>36830</v>
      </c>
      <c r="C31" s="102">
        <f t="shared" si="5"/>
        <v>0</v>
      </c>
      <c r="D31" s="103">
        <f t="shared" si="1"/>
        <v>0</v>
      </c>
      <c r="E31" s="104">
        <f t="shared" si="2"/>
        <v>0</v>
      </c>
      <c r="F31" s="102">
        <f t="shared" si="3"/>
        <v>0</v>
      </c>
      <c r="G31" s="105">
        <f t="shared" si="6"/>
        <v>0</v>
      </c>
    </row>
    <row r="32" spans="1:7" ht="12.75">
      <c r="A32" s="100">
        <f t="shared" si="4"/>
        <v>11</v>
      </c>
      <c r="B32" s="101">
        <f t="shared" si="0"/>
        <v>36861</v>
      </c>
      <c r="C32" s="102">
        <f t="shared" si="5"/>
        <v>0</v>
      </c>
      <c r="D32" s="103">
        <f t="shared" si="1"/>
        <v>0</v>
      </c>
      <c r="E32" s="104">
        <f t="shared" si="2"/>
        <v>0</v>
      </c>
      <c r="F32" s="102">
        <f t="shared" si="3"/>
        <v>0</v>
      </c>
      <c r="G32" s="105">
        <f t="shared" si="6"/>
        <v>0</v>
      </c>
    </row>
    <row r="33" spans="1:7" ht="12.75">
      <c r="A33" s="106">
        <f t="shared" si="4"/>
        <v>12</v>
      </c>
      <c r="B33" s="107">
        <f t="shared" si="0"/>
        <v>36891</v>
      </c>
      <c r="C33" s="108">
        <f t="shared" si="5"/>
        <v>0</v>
      </c>
      <c r="D33" s="109">
        <f t="shared" si="1"/>
        <v>0</v>
      </c>
      <c r="E33" s="110">
        <f t="shared" si="2"/>
        <v>0</v>
      </c>
      <c r="F33" s="108">
        <f t="shared" si="3"/>
        <v>0</v>
      </c>
      <c r="G33" s="111">
        <f t="shared" si="6"/>
        <v>0</v>
      </c>
    </row>
    <row r="34" spans="1:7" ht="12.75">
      <c r="A34" s="100">
        <f t="shared" si="4"/>
        <v>13</v>
      </c>
      <c r="B34" s="101">
        <f t="shared" si="0"/>
        <v>36922</v>
      </c>
      <c r="C34" s="102">
        <f t="shared" si="5"/>
        <v>0</v>
      </c>
      <c r="D34" s="103">
        <f t="shared" si="1"/>
        <v>0</v>
      </c>
      <c r="E34" s="104">
        <f t="shared" si="2"/>
        <v>0</v>
      </c>
      <c r="F34" s="102">
        <f t="shared" si="3"/>
        <v>0</v>
      </c>
      <c r="G34" s="105">
        <f t="shared" si="6"/>
        <v>0</v>
      </c>
    </row>
    <row r="35" spans="1:7" ht="12.75">
      <c r="A35" s="100">
        <f t="shared" si="4"/>
        <v>14</v>
      </c>
      <c r="B35" s="101">
        <f t="shared" si="0"/>
        <v>36953</v>
      </c>
      <c r="C35" s="102">
        <f t="shared" si="5"/>
        <v>0</v>
      </c>
      <c r="D35" s="103">
        <f t="shared" si="1"/>
        <v>0</v>
      </c>
      <c r="E35" s="104">
        <f t="shared" si="2"/>
        <v>0</v>
      </c>
      <c r="F35" s="102">
        <f t="shared" si="3"/>
        <v>0</v>
      </c>
      <c r="G35" s="105">
        <f t="shared" si="6"/>
        <v>0</v>
      </c>
    </row>
    <row r="36" spans="1:7" ht="12.75">
      <c r="A36" s="100">
        <f t="shared" si="4"/>
        <v>15</v>
      </c>
      <c r="B36" s="101">
        <f t="shared" si="0"/>
        <v>36981</v>
      </c>
      <c r="C36" s="102">
        <f t="shared" si="5"/>
        <v>0</v>
      </c>
      <c r="D36" s="103">
        <f t="shared" si="1"/>
        <v>0</v>
      </c>
      <c r="E36" s="104">
        <f t="shared" si="2"/>
        <v>0</v>
      </c>
      <c r="F36" s="102">
        <f t="shared" si="3"/>
        <v>0</v>
      </c>
      <c r="G36" s="105">
        <f t="shared" si="6"/>
        <v>0</v>
      </c>
    </row>
    <row r="37" spans="1:7" ht="12.75">
      <c r="A37" s="100">
        <f t="shared" si="4"/>
        <v>16</v>
      </c>
      <c r="B37" s="101">
        <f t="shared" si="0"/>
        <v>37012</v>
      </c>
      <c r="C37" s="102">
        <f t="shared" si="5"/>
        <v>0</v>
      </c>
      <c r="D37" s="103">
        <f t="shared" si="1"/>
        <v>0</v>
      </c>
      <c r="E37" s="104">
        <f t="shared" si="2"/>
        <v>0</v>
      </c>
      <c r="F37" s="102">
        <f t="shared" si="3"/>
        <v>0</v>
      </c>
      <c r="G37" s="105">
        <f t="shared" si="6"/>
        <v>0</v>
      </c>
    </row>
    <row r="38" spans="1:7" ht="12.75">
      <c r="A38" s="100">
        <f t="shared" si="4"/>
        <v>17</v>
      </c>
      <c r="B38" s="101">
        <f t="shared" si="0"/>
        <v>37042</v>
      </c>
      <c r="C38" s="102">
        <f t="shared" si="5"/>
        <v>0</v>
      </c>
      <c r="D38" s="103">
        <f t="shared" si="1"/>
        <v>0</v>
      </c>
      <c r="E38" s="104">
        <f t="shared" si="2"/>
        <v>0</v>
      </c>
      <c r="F38" s="102">
        <f t="shared" si="3"/>
        <v>0</v>
      </c>
      <c r="G38" s="105">
        <f t="shared" si="6"/>
        <v>0</v>
      </c>
    </row>
    <row r="39" spans="1:7" ht="12.75">
      <c r="A39" s="100">
        <f t="shared" si="4"/>
        <v>18</v>
      </c>
      <c r="B39" s="101">
        <f t="shared" si="0"/>
        <v>37073</v>
      </c>
      <c r="C39" s="102">
        <f t="shared" si="5"/>
        <v>0</v>
      </c>
      <c r="D39" s="103">
        <f t="shared" si="1"/>
        <v>0</v>
      </c>
      <c r="E39" s="104">
        <f t="shared" si="2"/>
        <v>0</v>
      </c>
      <c r="F39" s="102">
        <f t="shared" si="3"/>
        <v>0</v>
      </c>
      <c r="G39" s="105">
        <f t="shared" si="6"/>
        <v>0</v>
      </c>
    </row>
    <row r="40" spans="1:7" ht="12.75">
      <c r="A40" s="100">
        <f t="shared" si="4"/>
        <v>19</v>
      </c>
      <c r="B40" s="101">
        <f t="shared" si="0"/>
        <v>37103</v>
      </c>
      <c r="C40" s="102">
        <f t="shared" si="5"/>
        <v>0</v>
      </c>
      <c r="D40" s="103">
        <f t="shared" si="1"/>
        <v>0</v>
      </c>
      <c r="E40" s="104">
        <f t="shared" si="2"/>
        <v>0</v>
      </c>
      <c r="F40" s="102">
        <f t="shared" si="3"/>
        <v>0</v>
      </c>
      <c r="G40" s="105">
        <f t="shared" si="6"/>
        <v>0</v>
      </c>
    </row>
    <row r="41" spans="1:7" ht="12.75">
      <c r="A41" s="100">
        <f t="shared" si="4"/>
        <v>20</v>
      </c>
      <c r="B41" s="101">
        <f t="shared" si="0"/>
        <v>37134</v>
      </c>
      <c r="C41" s="102">
        <f t="shared" si="5"/>
        <v>0</v>
      </c>
      <c r="D41" s="103">
        <f t="shared" si="1"/>
        <v>0</v>
      </c>
      <c r="E41" s="104">
        <f t="shared" si="2"/>
        <v>0</v>
      </c>
      <c r="F41" s="102">
        <f t="shared" si="3"/>
        <v>0</v>
      </c>
      <c r="G41" s="105">
        <f t="shared" si="6"/>
        <v>0</v>
      </c>
    </row>
    <row r="42" spans="1:7" ht="12.75">
      <c r="A42" s="100">
        <f t="shared" si="4"/>
        <v>21</v>
      </c>
      <c r="B42" s="101">
        <f t="shared" si="0"/>
        <v>37165</v>
      </c>
      <c r="C42" s="102">
        <f t="shared" si="5"/>
        <v>0</v>
      </c>
      <c r="D42" s="103">
        <f t="shared" si="1"/>
        <v>0</v>
      </c>
      <c r="E42" s="104">
        <f t="shared" si="2"/>
        <v>0</v>
      </c>
      <c r="F42" s="102">
        <f t="shared" si="3"/>
        <v>0</v>
      </c>
      <c r="G42" s="105">
        <f t="shared" si="6"/>
        <v>0</v>
      </c>
    </row>
    <row r="43" spans="1:7" ht="12.75">
      <c r="A43" s="100">
        <f t="shared" si="4"/>
        <v>22</v>
      </c>
      <c r="B43" s="101">
        <f t="shared" si="0"/>
        <v>37195</v>
      </c>
      <c r="C43" s="102">
        <f t="shared" si="5"/>
        <v>0</v>
      </c>
      <c r="D43" s="103">
        <f t="shared" si="1"/>
        <v>0</v>
      </c>
      <c r="E43" s="104">
        <f t="shared" si="2"/>
        <v>0</v>
      </c>
      <c r="F43" s="102">
        <f t="shared" si="3"/>
        <v>0</v>
      </c>
      <c r="G43" s="105">
        <f t="shared" si="6"/>
        <v>0</v>
      </c>
    </row>
    <row r="44" spans="1:7" ht="12.75">
      <c r="A44" s="100">
        <f t="shared" si="4"/>
        <v>23</v>
      </c>
      <c r="B44" s="101">
        <f t="shared" si="0"/>
        <v>37226</v>
      </c>
      <c r="C44" s="102">
        <f t="shared" si="5"/>
        <v>0</v>
      </c>
      <c r="D44" s="103">
        <f t="shared" si="1"/>
        <v>0</v>
      </c>
      <c r="E44" s="104">
        <f t="shared" si="2"/>
        <v>0</v>
      </c>
      <c r="F44" s="102">
        <f t="shared" si="3"/>
        <v>0</v>
      </c>
      <c r="G44" s="105">
        <f t="shared" si="6"/>
        <v>0</v>
      </c>
    </row>
    <row r="45" spans="1:7" ht="12.75">
      <c r="A45" s="106">
        <f t="shared" si="4"/>
        <v>24</v>
      </c>
      <c r="B45" s="107">
        <f t="shared" si="0"/>
        <v>37256</v>
      </c>
      <c r="C45" s="108">
        <f t="shared" si="5"/>
        <v>0</v>
      </c>
      <c r="D45" s="109">
        <f t="shared" si="1"/>
        <v>0</v>
      </c>
      <c r="E45" s="110">
        <f t="shared" si="2"/>
        <v>0</v>
      </c>
      <c r="F45" s="108">
        <f t="shared" si="3"/>
        <v>0</v>
      </c>
      <c r="G45" s="111">
        <f t="shared" si="6"/>
        <v>0</v>
      </c>
    </row>
    <row r="46" spans="1:7" ht="12.75">
      <c r="A46" s="100">
        <f t="shared" si="4"/>
        <v>25</v>
      </c>
      <c r="B46" s="112">
        <f t="shared" si="0"/>
        <v>37287</v>
      </c>
      <c r="C46" s="113">
        <f t="shared" si="5"/>
        <v>0</v>
      </c>
      <c r="D46" s="114">
        <f t="shared" si="1"/>
        <v>0</v>
      </c>
      <c r="E46" s="115">
        <f t="shared" si="2"/>
        <v>0</v>
      </c>
      <c r="F46" s="113">
        <f t="shared" si="3"/>
        <v>0</v>
      </c>
      <c r="G46" s="116">
        <f t="shared" si="6"/>
        <v>0</v>
      </c>
    </row>
    <row r="47" spans="1:7" ht="12.75">
      <c r="A47" s="100">
        <f t="shared" si="4"/>
        <v>26</v>
      </c>
      <c r="B47" s="112">
        <f t="shared" si="0"/>
        <v>37318</v>
      </c>
      <c r="C47" s="113">
        <f t="shared" si="5"/>
        <v>0</v>
      </c>
      <c r="D47" s="114">
        <f t="shared" si="1"/>
        <v>0</v>
      </c>
      <c r="E47" s="115">
        <f t="shared" si="2"/>
        <v>0</v>
      </c>
      <c r="F47" s="113">
        <f t="shared" si="3"/>
        <v>0</v>
      </c>
      <c r="G47" s="116">
        <f t="shared" si="6"/>
        <v>0</v>
      </c>
    </row>
    <row r="48" spans="1:7" ht="12.75">
      <c r="A48" s="100">
        <f t="shared" si="4"/>
        <v>27</v>
      </c>
      <c r="B48" s="112">
        <f t="shared" si="0"/>
        <v>37346</v>
      </c>
      <c r="C48" s="113">
        <f t="shared" si="5"/>
        <v>0</v>
      </c>
      <c r="D48" s="114">
        <f t="shared" si="1"/>
        <v>0</v>
      </c>
      <c r="E48" s="115">
        <f t="shared" si="2"/>
        <v>0</v>
      </c>
      <c r="F48" s="113">
        <f t="shared" si="3"/>
        <v>0</v>
      </c>
      <c r="G48" s="116">
        <f t="shared" si="6"/>
        <v>0</v>
      </c>
    </row>
    <row r="49" spans="1:7" ht="12.75">
      <c r="A49" s="100">
        <f t="shared" si="4"/>
        <v>28</v>
      </c>
      <c r="B49" s="112">
        <f t="shared" si="0"/>
        <v>37377</v>
      </c>
      <c r="C49" s="113">
        <f t="shared" si="5"/>
        <v>0</v>
      </c>
      <c r="D49" s="114">
        <f t="shared" si="1"/>
        <v>0</v>
      </c>
      <c r="E49" s="115">
        <f t="shared" si="2"/>
        <v>0</v>
      </c>
      <c r="F49" s="113">
        <f t="shared" si="3"/>
        <v>0</v>
      </c>
      <c r="G49" s="116">
        <f t="shared" si="6"/>
        <v>0</v>
      </c>
    </row>
    <row r="50" spans="1:7" ht="12.75">
      <c r="A50" s="100">
        <f t="shared" si="4"/>
        <v>29</v>
      </c>
      <c r="B50" s="112">
        <f t="shared" si="0"/>
        <v>37407</v>
      </c>
      <c r="C50" s="113">
        <f t="shared" si="5"/>
        <v>0</v>
      </c>
      <c r="D50" s="114">
        <f t="shared" si="1"/>
        <v>0</v>
      </c>
      <c r="E50" s="115">
        <f t="shared" si="2"/>
        <v>0</v>
      </c>
      <c r="F50" s="113">
        <f t="shared" si="3"/>
        <v>0</v>
      </c>
      <c r="G50" s="116">
        <f t="shared" si="6"/>
        <v>0</v>
      </c>
    </row>
    <row r="51" spans="1:7" ht="12.75">
      <c r="A51" s="100">
        <f t="shared" si="4"/>
        <v>30</v>
      </c>
      <c r="B51" s="112">
        <f t="shared" si="0"/>
        <v>37438</v>
      </c>
      <c r="C51" s="113">
        <f t="shared" si="5"/>
        <v>0</v>
      </c>
      <c r="D51" s="114">
        <f t="shared" si="1"/>
        <v>0</v>
      </c>
      <c r="E51" s="115">
        <f t="shared" si="2"/>
        <v>0</v>
      </c>
      <c r="F51" s="113">
        <f t="shared" si="3"/>
        <v>0</v>
      </c>
      <c r="G51" s="116">
        <f t="shared" si="6"/>
        <v>0</v>
      </c>
    </row>
    <row r="52" spans="1:7" ht="12.75">
      <c r="A52" s="100">
        <f t="shared" si="4"/>
        <v>31</v>
      </c>
      <c r="B52" s="112">
        <f t="shared" si="0"/>
        <v>37468</v>
      </c>
      <c r="C52" s="113">
        <f t="shared" si="5"/>
        <v>0</v>
      </c>
      <c r="D52" s="114">
        <f t="shared" si="1"/>
        <v>0</v>
      </c>
      <c r="E52" s="115">
        <f t="shared" si="2"/>
        <v>0</v>
      </c>
      <c r="F52" s="113">
        <f t="shared" si="3"/>
        <v>0</v>
      </c>
      <c r="G52" s="116">
        <f t="shared" si="6"/>
        <v>0</v>
      </c>
    </row>
    <row r="53" spans="1:7" ht="12.75">
      <c r="A53" s="100">
        <f t="shared" si="4"/>
        <v>32</v>
      </c>
      <c r="B53" s="112">
        <f t="shared" si="0"/>
        <v>37499</v>
      </c>
      <c r="C53" s="113">
        <f t="shared" si="5"/>
        <v>0</v>
      </c>
      <c r="D53" s="114">
        <f t="shared" si="1"/>
        <v>0</v>
      </c>
      <c r="E53" s="115">
        <f t="shared" si="2"/>
        <v>0</v>
      </c>
      <c r="F53" s="113">
        <f t="shared" si="3"/>
        <v>0</v>
      </c>
      <c r="G53" s="116">
        <f t="shared" si="6"/>
        <v>0</v>
      </c>
    </row>
    <row r="54" spans="1:7" ht="12.75">
      <c r="A54" s="100">
        <f t="shared" si="4"/>
        <v>33</v>
      </c>
      <c r="B54" s="112">
        <f t="shared" si="0"/>
        <v>37530</v>
      </c>
      <c r="C54" s="113">
        <f t="shared" si="5"/>
        <v>0</v>
      </c>
      <c r="D54" s="114">
        <f t="shared" si="1"/>
        <v>0</v>
      </c>
      <c r="E54" s="115">
        <f t="shared" si="2"/>
        <v>0</v>
      </c>
      <c r="F54" s="113">
        <f t="shared" si="3"/>
        <v>0</v>
      </c>
      <c r="G54" s="116">
        <f t="shared" si="6"/>
        <v>0</v>
      </c>
    </row>
    <row r="55" spans="1:7" ht="12.75">
      <c r="A55" s="100">
        <f t="shared" si="4"/>
        <v>34</v>
      </c>
      <c r="B55" s="112">
        <f t="shared" si="0"/>
        <v>37560</v>
      </c>
      <c r="C55" s="113">
        <f t="shared" si="5"/>
        <v>0</v>
      </c>
      <c r="D55" s="114">
        <f t="shared" si="1"/>
        <v>0</v>
      </c>
      <c r="E55" s="115">
        <f t="shared" si="2"/>
        <v>0</v>
      </c>
      <c r="F55" s="113">
        <f t="shared" si="3"/>
        <v>0</v>
      </c>
      <c r="G55" s="116">
        <f t="shared" si="6"/>
        <v>0</v>
      </c>
    </row>
    <row r="56" spans="1:7" ht="12.75">
      <c r="A56" s="100">
        <f t="shared" si="4"/>
        <v>35</v>
      </c>
      <c r="B56" s="112">
        <f t="shared" si="0"/>
        <v>37591</v>
      </c>
      <c r="C56" s="113">
        <f t="shared" si="5"/>
        <v>0</v>
      </c>
      <c r="D56" s="114">
        <f t="shared" si="1"/>
        <v>0</v>
      </c>
      <c r="E56" s="115">
        <f t="shared" si="2"/>
        <v>0</v>
      </c>
      <c r="F56" s="113">
        <f t="shared" si="3"/>
        <v>0</v>
      </c>
      <c r="G56" s="116">
        <f t="shared" si="6"/>
        <v>0</v>
      </c>
    </row>
    <row r="57" spans="1:7" ht="12.75">
      <c r="A57" s="106">
        <f t="shared" si="4"/>
        <v>36</v>
      </c>
      <c r="B57" s="117">
        <f t="shared" si="0"/>
        <v>37621</v>
      </c>
      <c r="C57" s="118">
        <f t="shared" si="5"/>
        <v>0</v>
      </c>
      <c r="D57" s="119">
        <f t="shared" si="1"/>
        <v>0</v>
      </c>
      <c r="E57" s="120">
        <f t="shared" si="2"/>
        <v>0</v>
      </c>
      <c r="F57" s="118">
        <f t="shared" si="3"/>
        <v>0</v>
      </c>
      <c r="G57" s="121">
        <f t="shared" si="6"/>
        <v>0</v>
      </c>
    </row>
    <row r="58" spans="1:7" ht="12.75">
      <c r="A58" s="100">
        <f t="shared" si="4"/>
        <v>37</v>
      </c>
      <c r="B58" s="112">
        <f t="shared" si="0"/>
        <v>37652</v>
      </c>
      <c r="C58" s="113">
        <f t="shared" si="5"/>
        <v>0</v>
      </c>
      <c r="D58" s="114">
        <f t="shared" si="1"/>
        <v>0</v>
      </c>
      <c r="E58" s="115">
        <f t="shared" si="2"/>
        <v>0</v>
      </c>
      <c r="F58" s="113">
        <f t="shared" si="3"/>
        <v>0</v>
      </c>
      <c r="G58" s="116">
        <f t="shared" si="6"/>
        <v>0</v>
      </c>
    </row>
    <row r="59" spans="1:7" ht="12.75">
      <c r="A59" s="100">
        <f t="shared" si="4"/>
        <v>38</v>
      </c>
      <c r="B59" s="112">
        <f t="shared" si="0"/>
        <v>37683</v>
      </c>
      <c r="C59" s="113">
        <f t="shared" si="5"/>
        <v>0</v>
      </c>
      <c r="D59" s="114">
        <f t="shared" si="1"/>
        <v>0</v>
      </c>
      <c r="E59" s="115">
        <f t="shared" si="2"/>
        <v>0</v>
      </c>
      <c r="F59" s="113">
        <f t="shared" si="3"/>
        <v>0</v>
      </c>
      <c r="G59" s="116">
        <f t="shared" si="6"/>
        <v>0</v>
      </c>
    </row>
    <row r="60" spans="1:7" ht="12.75">
      <c r="A60" s="100">
        <f t="shared" si="4"/>
        <v>39</v>
      </c>
      <c r="B60" s="112">
        <f t="shared" si="0"/>
        <v>37711</v>
      </c>
      <c r="C60" s="113">
        <f t="shared" si="5"/>
        <v>0</v>
      </c>
      <c r="D60" s="114">
        <f t="shared" si="1"/>
        <v>0</v>
      </c>
      <c r="E60" s="115">
        <f t="shared" si="2"/>
        <v>0</v>
      </c>
      <c r="F60" s="113">
        <f t="shared" si="3"/>
        <v>0</v>
      </c>
      <c r="G60" s="116">
        <f t="shared" si="6"/>
        <v>0</v>
      </c>
    </row>
    <row r="61" spans="1:7" ht="12.75">
      <c r="A61" s="100">
        <f t="shared" si="4"/>
        <v>40</v>
      </c>
      <c r="B61" s="112">
        <f t="shared" si="0"/>
        <v>37742</v>
      </c>
      <c r="C61" s="113">
        <f t="shared" si="5"/>
        <v>0</v>
      </c>
      <c r="D61" s="114">
        <f t="shared" si="1"/>
        <v>0</v>
      </c>
      <c r="E61" s="115">
        <f t="shared" si="2"/>
        <v>0</v>
      </c>
      <c r="F61" s="113">
        <f t="shared" si="3"/>
        <v>0</v>
      </c>
      <c r="G61" s="116">
        <f t="shared" si="6"/>
        <v>0</v>
      </c>
    </row>
    <row r="62" spans="1:7" ht="12.75">
      <c r="A62" s="100">
        <f t="shared" si="4"/>
        <v>41</v>
      </c>
      <c r="B62" s="112">
        <f t="shared" si="0"/>
        <v>37772</v>
      </c>
      <c r="C62" s="113">
        <f t="shared" si="5"/>
        <v>0</v>
      </c>
      <c r="D62" s="114">
        <f t="shared" si="1"/>
        <v>0</v>
      </c>
      <c r="E62" s="115">
        <f t="shared" si="2"/>
        <v>0</v>
      </c>
      <c r="F62" s="113">
        <f t="shared" si="3"/>
        <v>0</v>
      </c>
      <c r="G62" s="116">
        <f t="shared" si="6"/>
        <v>0</v>
      </c>
    </row>
    <row r="63" spans="1:7" ht="12.75">
      <c r="A63" s="100">
        <f t="shared" si="4"/>
        <v>42</v>
      </c>
      <c r="B63" s="112">
        <f t="shared" si="0"/>
        <v>37803</v>
      </c>
      <c r="C63" s="113">
        <f t="shared" si="5"/>
        <v>0</v>
      </c>
      <c r="D63" s="114">
        <f t="shared" si="1"/>
        <v>0</v>
      </c>
      <c r="E63" s="115">
        <f t="shared" si="2"/>
        <v>0</v>
      </c>
      <c r="F63" s="113">
        <f t="shared" si="3"/>
        <v>0</v>
      </c>
      <c r="G63" s="116">
        <f t="shared" si="6"/>
        <v>0</v>
      </c>
    </row>
    <row r="64" spans="1:7" ht="12.75">
      <c r="A64" s="100">
        <f t="shared" si="4"/>
        <v>43</v>
      </c>
      <c r="B64" s="112">
        <f t="shared" si="0"/>
        <v>37833</v>
      </c>
      <c r="C64" s="113">
        <f t="shared" si="5"/>
        <v>0</v>
      </c>
      <c r="D64" s="114">
        <f t="shared" si="1"/>
        <v>0</v>
      </c>
      <c r="E64" s="115">
        <f t="shared" si="2"/>
        <v>0</v>
      </c>
      <c r="F64" s="113">
        <f t="shared" si="3"/>
        <v>0</v>
      </c>
      <c r="G64" s="116">
        <f t="shared" si="6"/>
        <v>0</v>
      </c>
    </row>
    <row r="65" spans="1:7" ht="12.75">
      <c r="A65" s="100">
        <f t="shared" si="4"/>
        <v>44</v>
      </c>
      <c r="B65" s="112">
        <f t="shared" si="0"/>
        <v>37864</v>
      </c>
      <c r="C65" s="113">
        <f t="shared" si="5"/>
        <v>0</v>
      </c>
      <c r="D65" s="114">
        <f t="shared" si="1"/>
        <v>0</v>
      </c>
      <c r="E65" s="115">
        <f t="shared" si="2"/>
        <v>0</v>
      </c>
      <c r="F65" s="113">
        <f t="shared" si="3"/>
        <v>0</v>
      </c>
      <c r="G65" s="116">
        <f t="shared" si="6"/>
        <v>0</v>
      </c>
    </row>
    <row r="66" spans="1:7" ht="12.75">
      <c r="A66" s="100">
        <f t="shared" si="4"/>
        <v>45</v>
      </c>
      <c r="B66" s="112">
        <f t="shared" si="0"/>
        <v>37895</v>
      </c>
      <c r="C66" s="113">
        <f t="shared" si="5"/>
        <v>0</v>
      </c>
      <c r="D66" s="114">
        <f t="shared" si="1"/>
        <v>0</v>
      </c>
      <c r="E66" s="115">
        <f t="shared" si="2"/>
        <v>0</v>
      </c>
      <c r="F66" s="113">
        <f t="shared" si="3"/>
        <v>0</v>
      </c>
      <c r="G66" s="116">
        <f t="shared" si="6"/>
        <v>0</v>
      </c>
    </row>
    <row r="67" spans="1:7" ht="12.75">
      <c r="A67" s="100">
        <f t="shared" si="4"/>
        <v>46</v>
      </c>
      <c r="B67" s="112">
        <f t="shared" si="0"/>
        <v>37925</v>
      </c>
      <c r="C67" s="113">
        <f t="shared" si="5"/>
        <v>0</v>
      </c>
      <c r="D67" s="114">
        <f t="shared" si="1"/>
        <v>0</v>
      </c>
      <c r="E67" s="115">
        <f t="shared" si="2"/>
        <v>0</v>
      </c>
      <c r="F67" s="113">
        <f t="shared" si="3"/>
        <v>0</v>
      </c>
      <c r="G67" s="116">
        <f t="shared" si="6"/>
        <v>0</v>
      </c>
    </row>
    <row r="68" spans="1:7" ht="12.75">
      <c r="A68" s="100">
        <f t="shared" si="4"/>
        <v>47</v>
      </c>
      <c r="B68" s="112">
        <f t="shared" si="0"/>
        <v>37956</v>
      </c>
      <c r="C68" s="113">
        <f t="shared" si="5"/>
        <v>0</v>
      </c>
      <c r="D68" s="114">
        <f t="shared" si="1"/>
        <v>0</v>
      </c>
      <c r="E68" s="115">
        <f t="shared" si="2"/>
        <v>0</v>
      </c>
      <c r="F68" s="113">
        <f t="shared" si="3"/>
        <v>0</v>
      </c>
      <c r="G68" s="116">
        <f t="shared" si="6"/>
        <v>0</v>
      </c>
    </row>
    <row r="69" spans="1:7" ht="12.75">
      <c r="A69" s="106">
        <f t="shared" si="4"/>
        <v>48</v>
      </c>
      <c r="B69" s="117">
        <f t="shared" si="0"/>
        <v>37986</v>
      </c>
      <c r="C69" s="118">
        <f t="shared" si="5"/>
        <v>0</v>
      </c>
      <c r="D69" s="119">
        <f t="shared" si="1"/>
        <v>0</v>
      </c>
      <c r="E69" s="120">
        <f t="shared" si="2"/>
        <v>0</v>
      </c>
      <c r="F69" s="118">
        <f t="shared" si="3"/>
        <v>0</v>
      </c>
      <c r="G69" s="121">
        <f t="shared" si="6"/>
        <v>0</v>
      </c>
    </row>
    <row r="70" spans="1:7" ht="12.75">
      <c r="A70" s="100">
        <f t="shared" si="4"/>
        <v>49</v>
      </c>
      <c r="B70" s="112">
        <f t="shared" si="0"/>
        <v>38017</v>
      </c>
      <c r="C70" s="113">
        <f t="shared" si="5"/>
        <v>0</v>
      </c>
      <c r="D70" s="114">
        <f t="shared" si="1"/>
        <v>0</v>
      </c>
      <c r="E70" s="115">
        <f t="shared" si="2"/>
        <v>0</v>
      </c>
      <c r="F70" s="113">
        <f t="shared" si="3"/>
        <v>0</v>
      </c>
      <c r="G70" s="116">
        <f t="shared" si="6"/>
        <v>0</v>
      </c>
    </row>
    <row r="71" spans="1:7" ht="12.75">
      <c r="A71" s="100">
        <f t="shared" si="4"/>
        <v>50</v>
      </c>
      <c r="B71" s="112">
        <f t="shared" si="0"/>
        <v>38048</v>
      </c>
      <c r="C71" s="113">
        <f t="shared" si="5"/>
        <v>0</v>
      </c>
      <c r="D71" s="114">
        <f t="shared" si="1"/>
        <v>0</v>
      </c>
      <c r="E71" s="115">
        <f t="shared" si="2"/>
        <v>0</v>
      </c>
      <c r="F71" s="113">
        <f t="shared" si="3"/>
        <v>0</v>
      </c>
      <c r="G71" s="116">
        <f t="shared" si="6"/>
        <v>0</v>
      </c>
    </row>
    <row r="72" spans="1:7" ht="12.75">
      <c r="A72" s="100">
        <f t="shared" si="4"/>
        <v>51</v>
      </c>
      <c r="B72" s="112">
        <f t="shared" si="0"/>
        <v>38077</v>
      </c>
      <c r="C72" s="113">
        <f t="shared" si="5"/>
        <v>0</v>
      </c>
      <c r="D72" s="114">
        <f t="shared" si="1"/>
        <v>0</v>
      </c>
      <c r="E72" s="115">
        <f t="shared" si="2"/>
        <v>0</v>
      </c>
      <c r="F72" s="113">
        <f t="shared" si="3"/>
        <v>0</v>
      </c>
      <c r="G72" s="116">
        <f t="shared" si="6"/>
        <v>0</v>
      </c>
    </row>
    <row r="73" spans="1:7" ht="12.75">
      <c r="A73" s="100">
        <f t="shared" si="4"/>
        <v>52</v>
      </c>
      <c r="B73" s="112">
        <f t="shared" si="0"/>
        <v>38108</v>
      </c>
      <c r="C73" s="113">
        <f t="shared" si="5"/>
        <v>0</v>
      </c>
      <c r="D73" s="114">
        <f t="shared" si="1"/>
        <v>0</v>
      </c>
      <c r="E73" s="115">
        <f t="shared" si="2"/>
        <v>0</v>
      </c>
      <c r="F73" s="113">
        <f t="shared" si="3"/>
        <v>0</v>
      </c>
      <c r="G73" s="116">
        <f t="shared" si="6"/>
        <v>0</v>
      </c>
    </row>
    <row r="74" spans="1:7" ht="12.75">
      <c r="A74" s="100">
        <f t="shared" si="4"/>
        <v>53</v>
      </c>
      <c r="B74" s="112">
        <f t="shared" si="0"/>
        <v>38138</v>
      </c>
      <c r="C74" s="113">
        <f t="shared" si="5"/>
        <v>0</v>
      </c>
      <c r="D74" s="114">
        <f t="shared" si="1"/>
        <v>0</v>
      </c>
      <c r="E74" s="115">
        <f t="shared" si="2"/>
        <v>0</v>
      </c>
      <c r="F74" s="113">
        <f t="shared" si="3"/>
        <v>0</v>
      </c>
      <c r="G74" s="116">
        <f t="shared" si="6"/>
        <v>0</v>
      </c>
    </row>
    <row r="75" spans="1:7" ht="12.75">
      <c r="A75" s="100">
        <f t="shared" si="4"/>
        <v>54</v>
      </c>
      <c r="B75" s="112">
        <f t="shared" si="0"/>
        <v>38169</v>
      </c>
      <c r="C75" s="113">
        <f t="shared" si="5"/>
        <v>0</v>
      </c>
      <c r="D75" s="114">
        <f t="shared" si="1"/>
        <v>0</v>
      </c>
      <c r="E75" s="115">
        <f t="shared" si="2"/>
        <v>0</v>
      </c>
      <c r="F75" s="113">
        <f t="shared" si="3"/>
        <v>0</v>
      </c>
      <c r="G75" s="116">
        <f t="shared" si="6"/>
        <v>0</v>
      </c>
    </row>
    <row r="76" spans="1:7" ht="12.75">
      <c r="A76" s="100">
        <f t="shared" si="4"/>
        <v>55</v>
      </c>
      <c r="B76" s="112">
        <f t="shared" si="0"/>
        <v>38199</v>
      </c>
      <c r="C76" s="113">
        <f t="shared" si="5"/>
        <v>0</v>
      </c>
      <c r="D76" s="114">
        <f t="shared" si="1"/>
        <v>0</v>
      </c>
      <c r="E76" s="115">
        <f t="shared" si="2"/>
        <v>0</v>
      </c>
      <c r="F76" s="113">
        <f t="shared" si="3"/>
        <v>0</v>
      </c>
      <c r="G76" s="116">
        <f t="shared" si="6"/>
        <v>0</v>
      </c>
    </row>
    <row r="77" spans="1:7" ht="12.75">
      <c r="A77" s="100">
        <f t="shared" si="4"/>
        <v>56</v>
      </c>
      <c r="B77" s="112">
        <f t="shared" si="0"/>
        <v>38230</v>
      </c>
      <c r="C77" s="113">
        <f t="shared" si="5"/>
        <v>0</v>
      </c>
      <c r="D77" s="114">
        <f t="shared" si="1"/>
        <v>0</v>
      </c>
      <c r="E77" s="115">
        <f t="shared" si="2"/>
        <v>0</v>
      </c>
      <c r="F77" s="113">
        <f t="shared" si="3"/>
        <v>0</v>
      </c>
      <c r="G77" s="116">
        <f t="shared" si="6"/>
        <v>0</v>
      </c>
    </row>
    <row r="78" spans="1:7" ht="12.75">
      <c r="A78" s="100">
        <f t="shared" si="4"/>
        <v>57</v>
      </c>
      <c r="B78" s="112">
        <f t="shared" si="0"/>
        <v>38261</v>
      </c>
      <c r="C78" s="113">
        <f t="shared" si="5"/>
        <v>0</v>
      </c>
      <c r="D78" s="114">
        <f t="shared" si="1"/>
        <v>0</v>
      </c>
      <c r="E78" s="115">
        <f t="shared" si="2"/>
        <v>0</v>
      </c>
      <c r="F78" s="113">
        <f t="shared" si="3"/>
        <v>0</v>
      </c>
      <c r="G78" s="116">
        <f t="shared" si="6"/>
        <v>0</v>
      </c>
    </row>
    <row r="79" spans="1:7" ht="12.75">
      <c r="A79" s="100">
        <f t="shared" si="4"/>
        <v>58</v>
      </c>
      <c r="B79" s="112">
        <f t="shared" si="0"/>
        <v>38291</v>
      </c>
      <c r="C79" s="113">
        <f t="shared" si="5"/>
        <v>0</v>
      </c>
      <c r="D79" s="114">
        <f t="shared" si="1"/>
        <v>0</v>
      </c>
      <c r="E79" s="115">
        <f t="shared" si="2"/>
        <v>0</v>
      </c>
      <c r="F79" s="113">
        <f t="shared" si="3"/>
        <v>0</v>
      </c>
      <c r="G79" s="116">
        <f t="shared" si="6"/>
        <v>0</v>
      </c>
    </row>
    <row r="80" spans="1:7" ht="12.75">
      <c r="A80" s="100">
        <f t="shared" si="4"/>
        <v>59</v>
      </c>
      <c r="B80" s="112">
        <f t="shared" si="0"/>
        <v>38322</v>
      </c>
      <c r="C80" s="113">
        <f t="shared" si="5"/>
        <v>0</v>
      </c>
      <c r="D80" s="114">
        <f t="shared" si="1"/>
        <v>0</v>
      </c>
      <c r="E80" s="115">
        <f t="shared" si="2"/>
        <v>0</v>
      </c>
      <c r="F80" s="113">
        <f t="shared" si="3"/>
        <v>0</v>
      </c>
      <c r="G80" s="116">
        <f t="shared" si="6"/>
        <v>0</v>
      </c>
    </row>
    <row r="81" spans="1:7" ht="12.75">
      <c r="A81" s="106">
        <f t="shared" si="4"/>
        <v>60</v>
      </c>
      <c r="B81" s="117">
        <f t="shared" si="0"/>
        <v>38352</v>
      </c>
      <c r="C81" s="118">
        <f t="shared" si="5"/>
        <v>0</v>
      </c>
      <c r="D81" s="119">
        <f t="shared" si="1"/>
        <v>0</v>
      </c>
      <c r="E81" s="120">
        <f t="shared" si="2"/>
        <v>0</v>
      </c>
      <c r="F81" s="118">
        <f t="shared" si="3"/>
        <v>0</v>
      </c>
      <c r="G81" s="121">
        <f t="shared" si="6"/>
        <v>0</v>
      </c>
    </row>
    <row r="82" spans="1:7" ht="12.75">
      <c r="A82" s="100">
        <f t="shared" si="4"/>
        <v>61</v>
      </c>
      <c r="B82" s="112">
        <f t="shared" si="0"/>
        <v>38383</v>
      </c>
      <c r="C82" s="113">
        <f t="shared" si="5"/>
        <v>0</v>
      </c>
      <c r="D82" s="114">
        <f t="shared" si="1"/>
        <v>0</v>
      </c>
      <c r="E82" s="115">
        <f t="shared" si="2"/>
        <v>0</v>
      </c>
      <c r="F82" s="113">
        <f t="shared" si="3"/>
        <v>0</v>
      </c>
      <c r="G82" s="116">
        <f t="shared" si="6"/>
        <v>0</v>
      </c>
    </row>
    <row r="83" spans="1:7" ht="12.75">
      <c r="A83" s="100">
        <f t="shared" si="4"/>
        <v>62</v>
      </c>
      <c r="B83" s="112">
        <f t="shared" si="0"/>
        <v>38414</v>
      </c>
      <c r="C83" s="113">
        <f t="shared" si="5"/>
        <v>0</v>
      </c>
      <c r="D83" s="114">
        <f t="shared" si="1"/>
        <v>0</v>
      </c>
      <c r="E83" s="115">
        <f t="shared" si="2"/>
        <v>0</v>
      </c>
      <c r="F83" s="113">
        <f t="shared" si="3"/>
        <v>0</v>
      </c>
      <c r="G83" s="116">
        <f t="shared" si="6"/>
        <v>0</v>
      </c>
    </row>
    <row r="84" spans="1:7" ht="12.75">
      <c r="A84" s="100">
        <f t="shared" si="4"/>
        <v>63</v>
      </c>
      <c r="B84" s="112">
        <f t="shared" si="0"/>
        <v>38442</v>
      </c>
      <c r="C84" s="113">
        <f t="shared" si="5"/>
        <v>0</v>
      </c>
      <c r="D84" s="114">
        <f t="shared" si="1"/>
        <v>0</v>
      </c>
      <c r="E84" s="115">
        <f t="shared" si="2"/>
        <v>0</v>
      </c>
      <c r="F84" s="113">
        <f t="shared" si="3"/>
        <v>0</v>
      </c>
      <c r="G84" s="116">
        <f t="shared" si="6"/>
        <v>0</v>
      </c>
    </row>
    <row r="85" spans="1:7" ht="12.75">
      <c r="A85" s="100">
        <f t="shared" si="4"/>
        <v>64</v>
      </c>
      <c r="B85" s="112">
        <f t="shared" si="0"/>
        <v>38473</v>
      </c>
      <c r="C85" s="113">
        <f t="shared" si="5"/>
        <v>0</v>
      </c>
      <c r="D85" s="114">
        <f t="shared" si="1"/>
        <v>0</v>
      </c>
      <c r="E85" s="115">
        <f t="shared" si="2"/>
        <v>0</v>
      </c>
      <c r="F85" s="113">
        <f t="shared" si="3"/>
        <v>0</v>
      </c>
      <c r="G85" s="116">
        <f t="shared" si="6"/>
        <v>0</v>
      </c>
    </row>
    <row r="86" spans="1:7" ht="12.75">
      <c r="A86" s="100">
        <f t="shared" si="4"/>
        <v>65</v>
      </c>
      <c r="B86" s="112">
        <f aca="true" t="shared" si="7" ref="B86:B149">Mostrar.fecha</f>
        <v>38503</v>
      </c>
      <c r="C86" s="113">
        <f t="shared" si="5"/>
        <v>0</v>
      </c>
      <c r="D86" s="114">
        <f aca="true" t="shared" si="8" ref="D86:D149">Interés</f>
        <v>0</v>
      </c>
      <c r="E86" s="115">
        <f aca="true" t="shared" si="9" ref="E86:E149">Capital</f>
        <v>0</v>
      </c>
      <c r="F86" s="113">
        <f aca="true" t="shared" si="10" ref="F86:F149">Saldo.final</f>
        <v>0</v>
      </c>
      <c r="G86" s="116">
        <f t="shared" si="6"/>
        <v>0</v>
      </c>
    </row>
    <row r="87" spans="1:7" ht="12.75">
      <c r="A87" s="100">
        <f aca="true" t="shared" si="11" ref="A87:A150">Núm.pago</f>
        <v>66</v>
      </c>
      <c r="B87" s="112">
        <f t="shared" si="7"/>
        <v>38534</v>
      </c>
      <c r="C87" s="113">
        <f aca="true" t="shared" si="12" ref="C87:C150">Saldo.inicial</f>
        <v>0</v>
      </c>
      <c r="D87" s="114">
        <f t="shared" si="8"/>
        <v>0</v>
      </c>
      <c r="E87" s="115">
        <f t="shared" si="9"/>
        <v>0</v>
      </c>
      <c r="F87" s="113">
        <f t="shared" si="10"/>
        <v>0</v>
      </c>
      <c r="G87" s="116">
        <f aca="true" t="shared" si="13" ref="G87:G150">Interés.acumulado</f>
        <v>0</v>
      </c>
    </row>
    <row r="88" spans="1:7" ht="12.75">
      <c r="A88" s="100">
        <f t="shared" si="11"/>
        <v>67</v>
      </c>
      <c r="B88" s="112">
        <f t="shared" si="7"/>
        <v>38564</v>
      </c>
      <c r="C88" s="113">
        <f t="shared" si="12"/>
        <v>0</v>
      </c>
      <c r="D88" s="114">
        <f t="shared" si="8"/>
        <v>0</v>
      </c>
      <c r="E88" s="115">
        <f t="shared" si="9"/>
        <v>0</v>
      </c>
      <c r="F88" s="113">
        <f t="shared" si="10"/>
        <v>0</v>
      </c>
      <c r="G88" s="116">
        <f t="shared" si="13"/>
        <v>0</v>
      </c>
    </row>
    <row r="89" spans="1:7" ht="12.75">
      <c r="A89" s="100">
        <f t="shared" si="11"/>
        <v>68</v>
      </c>
      <c r="B89" s="112">
        <f t="shared" si="7"/>
        <v>38595</v>
      </c>
      <c r="C89" s="113">
        <f t="shared" si="12"/>
        <v>0</v>
      </c>
      <c r="D89" s="114">
        <f t="shared" si="8"/>
        <v>0</v>
      </c>
      <c r="E89" s="115">
        <f t="shared" si="9"/>
        <v>0</v>
      </c>
      <c r="F89" s="113">
        <f t="shared" si="10"/>
        <v>0</v>
      </c>
      <c r="G89" s="116">
        <f t="shared" si="13"/>
        <v>0</v>
      </c>
    </row>
    <row r="90" spans="1:7" ht="12.75">
      <c r="A90" s="100">
        <f t="shared" si="11"/>
        <v>69</v>
      </c>
      <c r="B90" s="112">
        <f t="shared" si="7"/>
        <v>38626</v>
      </c>
      <c r="C90" s="113">
        <f t="shared" si="12"/>
        <v>0</v>
      </c>
      <c r="D90" s="114">
        <f t="shared" si="8"/>
        <v>0</v>
      </c>
      <c r="E90" s="115">
        <f t="shared" si="9"/>
        <v>0</v>
      </c>
      <c r="F90" s="113">
        <f t="shared" si="10"/>
        <v>0</v>
      </c>
      <c r="G90" s="116">
        <f t="shared" si="13"/>
        <v>0</v>
      </c>
    </row>
    <row r="91" spans="1:7" ht="12.75">
      <c r="A91" s="100">
        <f t="shared" si="11"/>
        <v>70</v>
      </c>
      <c r="B91" s="112">
        <f t="shared" si="7"/>
        <v>38656</v>
      </c>
      <c r="C91" s="113">
        <f t="shared" si="12"/>
        <v>0</v>
      </c>
      <c r="D91" s="114">
        <f t="shared" si="8"/>
        <v>0</v>
      </c>
      <c r="E91" s="115">
        <f t="shared" si="9"/>
        <v>0</v>
      </c>
      <c r="F91" s="113">
        <f t="shared" si="10"/>
        <v>0</v>
      </c>
      <c r="G91" s="116">
        <f t="shared" si="13"/>
        <v>0</v>
      </c>
    </row>
    <row r="92" spans="1:7" ht="12.75">
      <c r="A92" s="100">
        <f t="shared" si="11"/>
        <v>71</v>
      </c>
      <c r="B92" s="112">
        <f t="shared" si="7"/>
        <v>38687</v>
      </c>
      <c r="C92" s="113">
        <f t="shared" si="12"/>
        <v>0</v>
      </c>
      <c r="D92" s="114">
        <f t="shared" si="8"/>
        <v>0</v>
      </c>
      <c r="E92" s="115">
        <f t="shared" si="9"/>
        <v>0</v>
      </c>
      <c r="F92" s="113">
        <f t="shared" si="10"/>
        <v>0</v>
      </c>
      <c r="G92" s="116">
        <f t="shared" si="13"/>
        <v>0</v>
      </c>
    </row>
    <row r="93" spans="1:7" ht="12.75">
      <c r="A93" s="106">
        <f t="shared" si="11"/>
        <v>72</v>
      </c>
      <c r="B93" s="117">
        <f t="shared" si="7"/>
        <v>38717</v>
      </c>
      <c r="C93" s="118">
        <f t="shared" si="12"/>
        <v>0</v>
      </c>
      <c r="D93" s="119">
        <f t="shared" si="8"/>
        <v>0</v>
      </c>
      <c r="E93" s="120">
        <f t="shared" si="9"/>
        <v>0</v>
      </c>
      <c r="F93" s="118">
        <f t="shared" si="10"/>
        <v>0</v>
      </c>
      <c r="G93" s="121">
        <f t="shared" si="13"/>
        <v>0</v>
      </c>
    </row>
    <row r="94" spans="1:7" ht="12.75">
      <c r="A94" s="122">
        <f t="shared" si="11"/>
        <v>73</v>
      </c>
      <c r="B94" s="123">
        <f t="shared" si="7"/>
        <v>38748</v>
      </c>
      <c r="C94" s="124">
        <f t="shared" si="12"/>
        <v>0</v>
      </c>
      <c r="D94" s="124">
        <f t="shared" si="8"/>
        <v>0</v>
      </c>
      <c r="E94" s="124">
        <f t="shared" si="9"/>
        <v>0</v>
      </c>
      <c r="F94" s="124">
        <f t="shared" si="10"/>
        <v>0</v>
      </c>
      <c r="G94" s="125">
        <f t="shared" si="13"/>
        <v>0</v>
      </c>
    </row>
    <row r="95" spans="1:7" ht="12.75">
      <c r="A95" s="122">
        <f t="shared" si="11"/>
        <v>74</v>
      </c>
      <c r="B95" s="123">
        <f t="shared" si="7"/>
        <v>38779</v>
      </c>
      <c r="C95" s="124">
        <f t="shared" si="12"/>
        <v>0</v>
      </c>
      <c r="D95" s="124">
        <f t="shared" si="8"/>
        <v>0</v>
      </c>
      <c r="E95" s="124">
        <f t="shared" si="9"/>
        <v>0</v>
      </c>
      <c r="F95" s="124">
        <f t="shared" si="10"/>
        <v>0</v>
      </c>
      <c r="G95" s="125">
        <f t="shared" si="13"/>
        <v>0</v>
      </c>
    </row>
    <row r="96" spans="1:7" ht="12.75">
      <c r="A96" s="122">
        <f t="shared" si="11"/>
        <v>75</v>
      </c>
      <c r="B96" s="123">
        <f t="shared" si="7"/>
        <v>38807</v>
      </c>
      <c r="C96" s="124">
        <f t="shared" si="12"/>
        <v>0</v>
      </c>
      <c r="D96" s="124">
        <f t="shared" si="8"/>
        <v>0</v>
      </c>
      <c r="E96" s="124">
        <f t="shared" si="9"/>
        <v>0</v>
      </c>
      <c r="F96" s="124">
        <f t="shared" si="10"/>
        <v>0</v>
      </c>
      <c r="G96" s="125">
        <f t="shared" si="13"/>
        <v>0</v>
      </c>
    </row>
    <row r="97" spans="1:7" ht="12.75">
      <c r="A97" s="122">
        <f t="shared" si="11"/>
        <v>76</v>
      </c>
      <c r="B97" s="123">
        <f t="shared" si="7"/>
        <v>38838</v>
      </c>
      <c r="C97" s="124">
        <f t="shared" si="12"/>
        <v>0</v>
      </c>
      <c r="D97" s="124">
        <f t="shared" si="8"/>
        <v>0</v>
      </c>
      <c r="E97" s="124">
        <f t="shared" si="9"/>
        <v>0</v>
      </c>
      <c r="F97" s="124">
        <f t="shared" si="10"/>
        <v>0</v>
      </c>
      <c r="G97" s="125">
        <f t="shared" si="13"/>
        <v>0</v>
      </c>
    </row>
    <row r="98" spans="1:7" ht="12.75">
      <c r="A98" s="122">
        <f t="shared" si="11"/>
        <v>77</v>
      </c>
      <c r="B98" s="123">
        <f t="shared" si="7"/>
        <v>38868</v>
      </c>
      <c r="C98" s="124">
        <f t="shared" si="12"/>
        <v>0</v>
      </c>
      <c r="D98" s="124">
        <f t="shared" si="8"/>
        <v>0</v>
      </c>
      <c r="E98" s="124">
        <f t="shared" si="9"/>
        <v>0</v>
      </c>
      <c r="F98" s="124">
        <f t="shared" si="10"/>
        <v>0</v>
      </c>
      <c r="G98" s="125">
        <f t="shared" si="13"/>
        <v>0</v>
      </c>
    </row>
    <row r="99" spans="1:7" ht="12.75">
      <c r="A99" s="122">
        <f t="shared" si="11"/>
        <v>78</v>
      </c>
      <c r="B99" s="123">
        <f t="shared" si="7"/>
        <v>38899</v>
      </c>
      <c r="C99" s="124">
        <f t="shared" si="12"/>
        <v>0</v>
      </c>
      <c r="D99" s="124">
        <f t="shared" si="8"/>
        <v>0</v>
      </c>
      <c r="E99" s="124">
        <f t="shared" si="9"/>
        <v>0</v>
      </c>
      <c r="F99" s="124">
        <f t="shared" si="10"/>
        <v>0</v>
      </c>
      <c r="G99" s="125">
        <f t="shared" si="13"/>
        <v>0</v>
      </c>
    </row>
    <row r="100" spans="1:7" ht="12.75">
      <c r="A100" s="122">
        <f t="shared" si="11"/>
        <v>79</v>
      </c>
      <c r="B100" s="123">
        <f t="shared" si="7"/>
        <v>38929</v>
      </c>
      <c r="C100" s="124">
        <f t="shared" si="12"/>
        <v>0</v>
      </c>
      <c r="D100" s="124">
        <f t="shared" si="8"/>
        <v>0</v>
      </c>
      <c r="E100" s="124">
        <f t="shared" si="9"/>
        <v>0</v>
      </c>
      <c r="F100" s="124">
        <f t="shared" si="10"/>
        <v>0</v>
      </c>
      <c r="G100" s="125">
        <f t="shared" si="13"/>
        <v>0</v>
      </c>
    </row>
    <row r="101" spans="1:7" ht="12.75">
      <c r="A101" s="122">
        <f t="shared" si="11"/>
        <v>80</v>
      </c>
      <c r="B101" s="123">
        <f t="shared" si="7"/>
        <v>38960</v>
      </c>
      <c r="C101" s="124">
        <f t="shared" si="12"/>
        <v>0</v>
      </c>
      <c r="D101" s="124">
        <f t="shared" si="8"/>
        <v>0</v>
      </c>
      <c r="E101" s="124">
        <f t="shared" si="9"/>
        <v>0</v>
      </c>
      <c r="F101" s="124">
        <f t="shared" si="10"/>
        <v>0</v>
      </c>
      <c r="G101" s="125">
        <f t="shared" si="13"/>
        <v>0</v>
      </c>
    </row>
    <row r="102" spans="1:7" ht="12.75">
      <c r="A102" s="122">
        <f t="shared" si="11"/>
        <v>81</v>
      </c>
      <c r="B102" s="123">
        <f t="shared" si="7"/>
        <v>38991</v>
      </c>
      <c r="C102" s="124">
        <f t="shared" si="12"/>
        <v>0</v>
      </c>
      <c r="D102" s="124">
        <f t="shared" si="8"/>
        <v>0</v>
      </c>
      <c r="E102" s="124">
        <f t="shared" si="9"/>
        <v>0</v>
      </c>
      <c r="F102" s="124">
        <f t="shared" si="10"/>
        <v>0</v>
      </c>
      <c r="G102" s="125">
        <f t="shared" si="13"/>
        <v>0</v>
      </c>
    </row>
    <row r="103" spans="1:7" ht="12.75">
      <c r="A103" s="122">
        <f t="shared" si="11"/>
        <v>82</v>
      </c>
      <c r="B103" s="123">
        <f t="shared" si="7"/>
        <v>39021</v>
      </c>
      <c r="C103" s="124">
        <f t="shared" si="12"/>
        <v>0</v>
      </c>
      <c r="D103" s="124">
        <f t="shared" si="8"/>
        <v>0</v>
      </c>
      <c r="E103" s="124">
        <f t="shared" si="9"/>
        <v>0</v>
      </c>
      <c r="F103" s="124">
        <f t="shared" si="10"/>
        <v>0</v>
      </c>
      <c r="G103" s="125">
        <f t="shared" si="13"/>
        <v>0</v>
      </c>
    </row>
    <row r="104" spans="1:7" ht="12.75">
      <c r="A104" s="122">
        <f t="shared" si="11"/>
        <v>83</v>
      </c>
      <c r="B104" s="123">
        <f t="shared" si="7"/>
        <v>39052</v>
      </c>
      <c r="C104" s="124">
        <f t="shared" si="12"/>
        <v>0</v>
      </c>
      <c r="D104" s="124">
        <f t="shared" si="8"/>
        <v>0</v>
      </c>
      <c r="E104" s="124">
        <f t="shared" si="9"/>
        <v>0</v>
      </c>
      <c r="F104" s="124">
        <f t="shared" si="10"/>
        <v>0</v>
      </c>
      <c r="G104" s="125">
        <f t="shared" si="13"/>
        <v>0</v>
      </c>
    </row>
    <row r="105" spans="1:7" ht="12.75">
      <c r="A105" s="122">
        <f t="shared" si="11"/>
        <v>84</v>
      </c>
      <c r="B105" s="123">
        <f t="shared" si="7"/>
        <v>39082</v>
      </c>
      <c r="C105" s="124">
        <f t="shared" si="12"/>
        <v>0</v>
      </c>
      <c r="D105" s="124">
        <f t="shared" si="8"/>
        <v>0</v>
      </c>
      <c r="E105" s="124">
        <f t="shared" si="9"/>
        <v>0</v>
      </c>
      <c r="F105" s="124">
        <f t="shared" si="10"/>
        <v>0</v>
      </c>
      <c r="G105" s="125">
        <f t="shared" si="13"/>
        <v>0</v>
      </c>
    </row>
    <row r="106" spans="1:7" ht="12.75">
      <c r="A106" s="126">
        <f t="shared" si="11"/>
        <v>85</v>
      </c>
      <c r="B106" s="127">
        <f t="shared" si="7"/>
        <v>39113</v>
      </c>
      <c r="C106" s="128">
        <f t="shared" si="12"/>
        <v>0</v>
      </c>
      <c r="D106" s="128">
        <f t="shared" si="8"/>
        <v>0</v>
      </c>
      <c r="E106" s="128">
        <f t="shared" si="9"/>
        <v>0</v>
      </c>
      <c r="F106" s="128">
        <f t="shared" si="10"/>
        <v>0</v>
      </c>
      <c r="G106" s="129">
        <f t="shared" si="13"/>
        <v>0</v>
      </c>
    </row>
    <row r="107" spans="1:7" ht="12.75">
      <c r="A107" s="122">
        <f t="shared" si="11"/>
        <v>86</v>
      </c>
      <c r="B107" s="123">
        <f t="shared" si="7"/>
        <v>39144</v>
      </c>
      <c r="C107" s="124">
        <f t="shared" si="12"/>
        <v>0</v>
      </c>
      <c r="D107" s="124">
        <f t="shared" si="8"/>
        <v>0</v>
      </c>
      <c r="E107" s="124">
        <f t="shared" si="9"/>
        <v>0</v>
      </c>
      <c r="F107" s="124">
        <f t="shared" si="10"/>
        <v>0</v>
      </c>
      <c r="G107" s="125">
        <f t="shared" si="13"/>
        <v>0</v>
      </c>
    </row>
    <row r="108" spans="1:7" ht="12.75">
      <c r="A108" s="122">
        <f t="shared" si="11"/>
        <v>87</v>
      </c>
      <c r="B108" s="123">
        <f t="shared" si="7"/>
        <v>39172</v>
      </c>
      <c r="C108" s="124">
        <f t="shared" si="12"/>
        <v>0</v>
      </c>
      <c r="D108" s="124">
        <f t="shared" si="8"/>
        <v>0</v>
      </c>
      <c r="E108" s="124">
        <f t="shared" si="9"/>
        <v>0</v>
      </c>
      <c r="F108" s="124">
        <f t="shared" si="10"/>
        <v>0</v>
      </c>
      <c r="G108" s="125">
        <f t="shared" si="13"/>
        <v>0</v>
      </c>
    </row>
    <row r="109" spans="1:7" ht="12.75">
      <c r="A109" s="122">
        <f t="shared" si="11"/>
        <v>88</v>
      </c>
      <c r="B109" s="123">
        <f t="shared" si="7"/>
        <v>39203</v>
      </c>
      <c r="C109" s="124">
        <f t="shared" si="12"/>
        <v>0</v>
      </c>
      <c r="D109" s="124">
        <f t="shared" si="8"/>
        <v>0</v>
      </c>
      <c r="E109" s="124">
        <f t="shared" si="9"/>
        <v>0</v>
      </c>
      <c r="F109" s="124">
        <f t="shared" si="10"/>
        <v>0</v>
      </c>
      <c r="G109" s="125">
        <f t="shared" si="13"/>
        <v>0</v>
      </c>
    </row>
    <row r="110" spans="1:7" ht="12.75">
      <c r="A110" s="122">
        <f t="shared" si="11"/>
        <v>89</v>
      </c>
      <c r="B110" s="123">
        <f t="shared" si="7"/>
        <v>39233</v>
      </c>
      <c r="C110" s="124">
        <f t="shared" si="12"/>
        <v>0</v>
      </c>
      <c r="D110" s="124">
        <f t="shared" si="8"/>
        <v>0</v>
      </c>
      <c r="E110" s="124">
        <f t="shared" si="9"/>
        <v>0</v>
      </c>
      <c r="F110" s="124">
        <f t="shared" si="10"/>
        <v>0</v>
      </c>
      <c r="G110" s="125">
        <f t="shared" si="13"/>
        <v>0</v>
      </c>
    </row>
    <row r="111" spans="1:7" ht="12.75">
      <c r="A111" s="122">
        <f t="shared" si="11"/>
        <v>90</v>
      </c>
      <c r="B111" s="123">
        <f t="shared" si="7"/>
        <v>39264</v>
      </c>
      <c r="C111" s="124">
        <f t="shared" si="12"/>
        <v>0</v>
      </c>
      <c r="D111" s="124">
        <f t="shared" si="8"/>
        <v>0</v>
      </c>
      <c r="E111" s="124">
        <f t="shared" si="9"/>
        <v>0</v>
      </c>
      <c r="F111" s="124">
        <f t="shared" si="10"/>
        <v>0</v>
      </c>
      <c r="G111" s="125">
        <f t="shared" si="13"/>
        <v>0</v>
      </c>
    </row>
    <row r="112" spans="1:7" ht="12.75">
      <c r="A112" s="122">
        <f t="shared" si="11"/>
        <v>91</v>
      </c>
      <c r="B112" s="123">
        <f t="shared" si="7"/>
        <v>39294</v>
      </c>
      <c r="C112" s="124">
        <f t="shared" si="12"/>
        <v>0</v>
      </c>
      <c r="D112" s="124">
        <f t="shared" si="8"/>
        <v>0</v>
      </c>
      <c r="E112" s="124">
        <f t="shared" si="9"/>
        <v>0</v>
      </c>
      <c r="F112" s="124">
        <f t="shared" si="10"/>
        <v>0</v>
      </c>
      <c r="G112" s="125">
        <f t="shared" si="13"/>
        <v>0</v>
      </c>
    </row>
    <row r="113" spans="1:7" ht="12.75">
      <c r="A113" s="122">
        <f t="shared" si="11"/>
        <v>92</v>
      </c>
      <c r="B113" s="123">
        <f t="shared" si="7"/>
        <v>39325</v>
      </c>
      <c r="C113" s="124">
        <f t="shared" si="12"/>
        <v>0</v>
      </c>
      <c r="D113" s="124">
        <f t="shared" si="8"/>
        <v>0</v>
      </c>
      <c r="E113" s="124">
        <f t="shared" si="9"/>
        <v>0</v>
      </c>
      <c r="F113" s="124">
        <f t="shared" si="10"/>
        <v>0</v>
      </c>
      <c r="G113" s="125">
        <f t="shared" si="13"/>
        <v>0</v>
      </c>
    </row>
    <row r="114" spans="1:7" ht="12.75">
      <c r="A114" s="122">
        <f t="shared" si="11"/>
        <v>93</v>
      </c>
      <c r="B114" s="123">
        <f t="shared" si="7"/>
        <v>39356</v>
      </c>
      <c r="C114" s="124">
        <f t="shared" si="12"/>
        <v>0</v>
      </c>
      <c r="D114" s="124">
        <f t="shared" si="8"/>
        <v>0</v>
      </c>
      <c r="E114" s="124">
        <f t="shared" si="9"/>
        <v>0</v>
      </c>
      <c r="F114" s="124">
        <f t="shared" si="10"/>
        <v>0</v>
      </c>
      <c r="G114" s="125">
        <f t="shared" si="13"/>
        <v>0</v>
      </c>
    </row>
    <row r="115" spans="1:7" ht="12.75">
      <c r="A115" s="122">
        <f t="shared" si="11"/>
        <v>94</v>
      </c>
      <c r="B115" s="123">
        <f t="shared" si="7"/>
        <v>39386</v>
      </c>
      <c r="C115" s="124">
        <f t="shared" si="12"/>
        <v>0</v>
      </c>
      <c r="D115" s="124">
        <f t="shared" si="8"/>
        <v>0</v>
      </c>
      <c r="E115" s="124">
        <f t="shared" si="9"/>
        <v>0</v>
      </c>
      <c r="F115" s="124">
        <f t="shared" si="10"/>
        <v>0</v>
      </c>
      <c r="G115" s="125">
        <f t="shared" si="13"/>
        <v>0</v>
      </c>
    </row>
    <row r="116" spans="1:7" ht="12.75">
      <c r="A116" s="122">
        <f t="shared" si="11"/>
        <v>95</v>
      </c>
      <c r="B116" s="123">
        <f t="shared" si="7"/>
        <v>39417</v>
      </c>
      <c r="C116" s="124">
        <f t="shared" si="12"/>
        <v>0</v>
      </c>
      <c r="D116" s="124">
        <f t="shared" si="8"/>
        <v>0</v>
      </c>
      <c r="E116" s="124">
        <f t="shared" si="9"/>
        <v>0</v>
      </c>
      <c r="F116" s="124">
        <f t="shared" si="10"/>
        <v>0</v>
      </c>
      <c r="G116" s="125">
        <f t="shared" si="13"/>
        <v>0</v>
      </c>
    </row>
    <row r="117" spans="1:7" ht="12.75">
      <c r="A117" s="126">
        <f t="shared" si="11"/>
        <v>96</v>
      </c>
      <c r="B117" s="127">
        <f t="shared" si="7"/>
        <v>39447</v>
      </c>
      <c r="C117" s="128">
        <f t="shared" si="12"/>
        <v>0</v>
      </c>
      <c r="D117" s="128">
        <f t="shared" si="8"/>
        <v>0</v>
      </c>
      <c r="E117" s="128">
        <f t="shared" si="9"/>
        <v>0</v>
      </c>
      <c r="F117" s="128">
        <f t="shared" si="10"/>
        <v>0</v>
      </c>
      <c r="G117" s="129">
        <f t="shared" si="13"/>
        <v>0</v>
      </c>
    </row>
    <row r="118" spans="1:7" ht="12.75">
      <c r="A118" s="122">
        <f t="shared" si="11"/>
        <v>97</v>
      </c>
      <c r="B118" s="123">
        <f t="shared" si="7"/>
        <v>39478</v>
      </c>
      <c r="C118" s="124">
        <f t="shared" si="12"/>
        <v>0</v>
      </c>
      <c r="D118" s="124">
        <f t="shared" si="8"/>
        <v>0</v>
      </c>
      <c r="E118" s="124">
        <f t="shared" si="9"/>
        <v>0</v>
      </c>
      <c r="F118" s="124">
        <f t="shared" si="10"/>
        <v>0</v>
      </c>
      <c r="G118" s="125">
        <f t="shared" si="13"/>
        <v>0</v>
      </c>
    </row>
    <row r="119" spans="1:7" ht="12.75">
      <c r="A119" s="122">
        <f t="shared" si="11"/>
        <v>98</v>
      </c>
      <c r="B119" s="123">
        <f t="shared" si="7"/>
        <v>39509</v>
      </c>
      <c r="C119" s="124">
        <f t="shared" si="12"/>
        <v>0</v>
      </c>
      <c r="D119" s="124">
        <f t="shared" si="8"/>
        <v>0</v>
      </c>
      <c r="E119" s="124">
        <f t="shared" si="9"/>
        <v>0</v>
      </c>
      <c r="F119" s="124">
        <f t="shared" si="10"/>
        <v>0</v>
      </c>
      <c r="G119" s="125">
        <f t="shared" si="13"/>
        <v>0</v>
      </c>
    </row>
    <row r="120" spans="1:7" ht="12.75">
      <c r="A120" s="122">
        <f t="shared" si="11"/>
        <v>99</v>
      </c>
      <c r="B120" s="123">
        <f t="shared" si="7"/>
        <v>39538</v>
      </c>
      <c r="C120" s="124">
        <f t="shared" si="12"/>
        <v>0</v>
      </c>
      <c r="D120" s="124">
        <f t="shared" si="8"/>
        <v>0</v>
      </c>
      <c r="E120" s="124">
        <f t="shared" si="9"/>
        <v>0</v>
      </c>
      <c r="F120" s="124">
        <f t="shared" si="10"/>
        <v>0</v>
      </c>
      <c r="G120" s="125">
        <f t="shared" si="13"/>
        <v>0</v>
      </c>
    </row>
    <row r="121" spans="1:7" ht="12.75">
      <c r="A121" s="122">
        <f t="shared" si="11"/>
        <v>100</v>
      </c>
      <c r="B121" s="123">
        <f t="shared" si="7"/>
        <v>39569</v>
      </c>
      <c r="C121" s="124">
        <f t="shared" si="12"/>
        <v>0</v>
      </c>
      <c r="D121" s="124">
        <f t="shared" si="8"/>
        <v>0</v>
      </c>
      <c r="E121" s="124">
        <f t="shared" si="9"/>
        <v>0</v>
      </c>
      <c r="F121" s="124">
        <f t="shared" si="10"/>
        <v>0</v>
      </c>
      <c r="G121" s="125">
        <f t="shared" si="13"/>
        <v>0</v>
      </c>
    </row>
    <row r="122" spans="1:7" ht="12.75">
      <c r="A122" s="122">
        <f t="shared" si="11"/>
        <v>101</v>
      </c>
      <c r="B122" s="123">
        <f t="shared" si="7"/>
        <v>39599</v>
      </c>
      <c r="C122" s="124">
        <f t="shared" si="12"/>
        <v>0</v>
      </c>
      <c r="D122" s="124">
        <f t="shared" si="8"/>
        <v>0</v>
      </c>
      <c r="E122" s="124">
        <f t="shared" si="9"/>
        <v>0</v>
      </c>
      <c r="F122" s="124">
        <f t="shared" si="10"/>
        <v>0</v>
      </c>
      <c r="G122" s="125">
        <f t="shared" si="13"/>
        <v>0</v>
      </c>
    </row>
    <row r="123" spans="1:7" ht="12.75">
      <c r="A123" s="122">
        <f t="shared" si="11"/>
        <v>102</v>
      </c>
      <c r="B123" s="123">
        <f t="shared" si="7"/>
        <v>39630</v>
      </c>
      <c r="C123" s="124">
        <f t="shared" si="12"/>
        <v>0</v>
      </c>
      <c r="D123" s="124">
        <f t="shared" si="8"/>
        <v>0</v>
      </c>
      <c r="E123" s="124">
        <f t="shared" si="9"/>
        <v>0</v>
      </c>
      <c r="F123" s="124">
        <f t="shared" si="10"/>
        <v>0</v>
      </c>
      <c r="G123" s="125">
        <f t="shared" si="13"/>
        <v>0</v>
      </c>
    </row>
    <row r="124" spans="1:7" ht="12.75">
      <c r="A124" s="122">
        <f t="shared" si="11"/>
        <v>103</v>
      </c>
      <c r="B124" s="123">
        <f t="shared" si="7"/>
        <v>39660</v>
      </c>
      <c r="C124" s="124">
        <f t="shared" si="12"/>
        <v>0</v>
      </c>
      <c r="D124" s="124">
        <f t="shared" si="8"/>
        <v>0</v>
      </c>
      <c r="E124" s="124">
        <f t="shared" si="9"/>
        <v>0</v>
      </c>
      <c r="F124" s="124">
        <f t="shared" si="10"/>
        <v>0</v>
      </c>
      <c r="G124" s="125">
        <f t="shared" si="13"/>
        <v>0</v>
      </c>
    </row>
    <row r="125" spans="1:7" ht="12.75">
      <c r="A125" s="122">
        <f t="shared" si="11"/>
        <v>104</v>
      </c>
      <c r="B125" s="123">
        <f t="shared" si="7"/>
        <v>39691</v>
      </c>
      <c r="C125" s="124">
        <f t="shared" si="12"/>
        <v>0</v>
      </c>
      <c r="D125" s="124">
        <f t="shared" si="8"/>
        <v>0</v>
      </c>
      <c r="E125" s="124">
        <f t="shared" si="9"/>
        <v>0</v>
      </c>
      <c r="F125" s="124">
        <f t="shared" si="10"/>
        <v>0</v>
      </c>
      <c r="G125" s="125">
        <f t="shared" si="13"/>
        <v>0</v>
      </c>
    </row>
    <row r="126" spans="1:7" ht="12.75">
      <c r="A126" s="122">
        <f t="shared" si="11"/>
        <v>105</v>
      </c>
      <c r="B126" s="123">
        <f t="shared" si="7"/>
        <v>39722</v>
      </c>
      <c r="C126" s="124">
        <f t="shared" si="12"/>
        <v>0</v>
      </c>
      <c r="D126" s="124">
        <f t="shared" si="8"/>
        <v>0</v>
      </c>
      <c r="E126" s="124">
        <f t="shared" si="9"/>
        <v>0</v>
      </c>
      <c r="F126" s="124">
        <f t="shared" si="10"/>
        <v>0</v>
      </c>
      <c r="G126" s="125">
        <f t="shared" si="13"/>
        <v>0</v>
      </c>
    </row>
    <row r="127" spans="1:7" ht="12.75">
      <c r="A127" s="122">
        <f t="shared" si="11"/>
        <v>106</v>
      </c>
      <c r="B127" s="123">
        <f t="shared" si="7"/>
        <v>39752</v>
      </c>
      <c r="C127" s="124">
        <f t="shared" si="12"/>
        <v>0</v>
      </c>
      <c r="D127" s="124">
        <f t="shared" si="8"/>
        <v>0</v>
      </c>
      <c r="E127" s="124">
        <f t="shared" si="9"/>
        <v>0</v>
      </c>
      <c r="F127" s="124">
        <f t="shared" si="10"/>
        <v>0</v>
      </c>
      <c r="G127" s="125">
        <f t="shared" si="13"/>
        <v>0</v>
      </c>
    </row>
    <row r="128" spans="1:7" ht="12.75">
      <c r="A128" s="122">
        <f t="shared" si="11"/>
        <v>107</v>
      </c>
      <c r="B128" s="123">
        <f t="shared" si="7"/>
        <v>39783</v>
      </c>
      <c r="C128" s="124">
        <f t="shared" si="12"/>
        <v>0</v>
      </c>
      <c r="D128" s="124">
        <f t="shared" si="8"/>
        <v>0</v>
      </c>
      <c r="E128" s="124">
        <f t="shared" si="9"/>
        <v>0</v>
      </c>
      <c r="F128" s="124">
        <f t="shared" si="10"/>
        <v>0</v>
      </c>
      <c r="G128" s="125">
        <f t="shared" si="13"/>
        <v>0</v>
      </c>
    </row>
    <row r="129" spans="1:7" ht="12.75">
      <c r="A129" s="126">
        <f t="shared" si="11"/>
        <v>108</v>
      </c>
      <c r="B129" s="127">
        <f t="shared" si="7"/>
        <v>39813</v>
      </c>
      <c r="C129" s="128">
        <f t="shared" si="12"/>
        <v>0</v>
      </c>
      <c r="D129" s="128">
        <f t="shared" si="8"/>
        <v>0</v>
      </c>
      <c r="E129" s="128">
        <f t="shared" si="9"/>
        <v>0</v>
      </c>
      <c r="F129" s="128">
        <f t="shared" si="10"/>
        <v>0</v>
      </c>
      <c r="G129" s="129">
        <f t="shared" si="13"/>
        <v>0</v>
      </c>
    </row>
    <row r="130" spans="1:7" ht="12.75">
      <c r="A130" s="122">
        <f t="shared" si="11"/>
        <v>109</v>
      </c>
      <c r="B130" s="123">
        <f t="shared" si="7"/>
        <v>39844</v>
      </c>
      <c r="C130" s="124">
        <f t="shared" si="12"/>
        <v>0</v>
      </c>
      <c r="D130" s="124">
        <f t="shared" si="8"/>
        <v>0</v>
      </c>
      <c r="E130" s="124">
        <f t="shared" si="9"/>
        <v>0</v>
      </c>
      <c r="F130" s="124">
        <f t="shared" si="10"/>
        <v>0</v>
      </c>
      <c r="G130" s="125">
        <f t="shared" si="13"/>
        <v>0</v>
      </c>
    </row>
    <row r="131" spans="1:7" ht="12.75">
      <c r="A131" s="122">
        <f t="shared" si="11"/>
        <v>110</v>
      </c>
      <c r="B131" s="123">
        <f t="shared" si="7"/>
        <v>39875</v>
      </c>
      <c r="C131" s="124">
        <f t="shared" si="12"/>
        <v>0</v>
      </c>
      <c r="D131" s="124">
        <f t="shared" si="8"/>
        <v>0</v>
      </c>
      <c r="E131" s="124">
        <f t="shared" si="9"/>
        <v>0</v>
      </c>
      <c r="F131" s="124">
        <f t="shared" si="10"/>
        <v>0</v>
      </c>
      <c r="G131" s="125">
        <f t="shared" si="13"/>
        <v>0</v>
      </c>
    </row>
    <row r="132" spans="1:7" ht="12.75">
      <c r="A132" s="122">
        <f t="shared" si="11"/>
        <v>111</v>
      </c>
      <c r="B132" s="123">
        <f t="shared" si="7"/>
        <v>39903</v>
      </c>
      <c r="C132" s="124">
        <f t="shared" si="12"/>
        <v>0</v>
      </c>
      <c r="D132" s="124">
        <f t="shared" si="8"/>
        <v>0</v>
      </c>
      <c r="E132" s="124">
        <f t="shared" si="9"/>
        <v>0</v>
      </c>
      <c r="F132" s="124">
        <f t="shared" si="10"/>
        <v>0</v>
      </c>
      <c r="G132" s="125">
        <f t="shared" si="13"/>
        <v>0</v>
      </c>
    </row>
    <row r="133" spans="1:7" ht="12.75">
      <c r="A133" s="122">
        <f t="shared" si="11"/>
        <v>112</v>
      </c>
      <c r="B133" s="123">
        <f t="shared" si="7"/>
        <v>39934</v>
      </c>
      <c r="C133" s="124">
        <f t="shared" si="12"/>
        <v>0</v>
      </c>
      <c r="D133" s="124">
        <f t="shared" si="8"/>
        <v>0</v>
      </c>
      <c r="E133" s="124">
        <f t="shared" si="9"/>
        <v>0</v>
      </c>
      <c r="F133" s="124">
        <f t="shared" si="10"/>
        <v>0</v>
      </c>
      <c r="G133" s="125">
        <f t="shared" si="13"/>
        <v>0</v>
      </c>
    </row>
    <row r="134" spans="1:7" ht="12.75">
      <c r="A134" s="122">
        <f t="shared" si="11"/>
        <v>113</v>
      </c>
      <c r="B134" s="123">
        <f t="shared" si="7"/>
        <v>39964</v>
      </c>
      <c r="C134" s="124">
        <f t="shared" si="12"/>
        <v>0</v>
      </c>
      <c r="D134" s="124">
        <f t="shared" si="8"/>
        <v>0</v>
      </c>
      <c r="E134" s="124">
        <f t="shared" si="9"/>
        <v>0</v>
      </c>
      <c r="F134" s="124">
        <f t="shared" si="10"/>
        <v>0</v>
      </c>
      <c r="G134" s="125">
        <f t="shared" si="13"/>
        <v>0</v>
      </c>
    </row>
    <row r="135" spans="1:7" ht="12.75">
      <c r="A135" s="122">
        <f t="shared" si="11"/>
        <v>114</v>
      </c>
      <c r="B135" s="123">
        <f t="shared" si="7"/>
        <v>39995</v>
      </c>
      <c r="C135" s="124">
        <f t="shared" si="12"/>
        <v>0</v>
      </c>
      <c r="D135" s="124">
        <f t="shared" si="8"/>
        <v>0</v>
      </c>
      <c r="E135" s="124">
        <f t="shared" si="9"/>
        <v>0</v>
      </c>
      <c r="F135" s="124">
        <f t="shared" si="10"/>
        <v>0</v>
      </c>
      <c r="G135" s="125">
        <f t="shared" si="13"/>
        <v>0</v>
      </c>
    </row>
    <row r="136" spans="1:7" ht="12.75">
      <c r="A136" s="122">
        <f t="shared" si="11"/>
        <v>115</v>
      </c>
      <c r="B136" s="123">
        <f t="shared" si="7"/>
        <v>40025</v>
      </c>
      <c r="C136" s="124">
        <f t="shared" si="12"/>
        <v>0</v>
      </c>
      <c r="D136" s="124">
        <f t="shared" si="8"/>
        <v>0</v>
      </c>
      <c r="E136" s="124">
        <f t="shared" si="9"/>
        <v>0</v>
      </c>
      <c r="F136" s="124">
        <f t="shared" si="10"/>
        <v>0</v>
      </c>
      <c r="G136" s="125">
        <f t="shared" si="13"/>
        <v>0</v>
      </c>
    </row>
    <row r="137" spans="1:7" ht="12.75">
      <c r="A137" s="122">
        <f t="shared" si="11"/>
        <v>116</v>
      </c>
      <c r="B137" s="123">
        <f t="shared" si="7"/>
        <v>40056</v>
      </c>
      <c r="C137" s="124">
        <f t="shared" si="12"/>
        <v>0</v>
      </c>
      <c r="D137" s="124">
        <f t="shared" si="8"/>
        <v>0</v>
      </c>
      <c r="E137" s="124">
        <f t="shared" si="9"/>
        <v>0</v>
      </c>
      <c r="F137" s="124">
        <f t="shared" si="10"/>
        <v>0</v>
      </c>
      <c r="G137" s="125">
        <f t="shared" si="13"/>
        <v>0</v>
      </c>
    </row>
    <row r="138" spans="1:7" ht="12.75">
      <c r="A138" s="122">
        <f t="shared" si="11"/>
        <v>117</v>
      </c>
      <c r="B138" s="123">
        <f t="shared" si="7"/>
        <v>40087</v>
      </c>
      <c r="C138" s="124">
        <f t="shared" si="12"/>
        <v>0</v>
      </c>
      <c r="D138" s="124">
        <f t="shared" si="8"/>
        <v>0</v>
      </c>
      <c r="E138" s="124">
        <f t="shared" si="9"/>
        <v>0</v>
      </c>
      <c r="F138" s="124">
        <f t="shared" si="10"/>
        <v>0</v>
      </c>
      <c r="G138" s="125">
        <f t="shared" si="13"/>
        <v>0</v>
      </c>
    </row>
    <row r="139" spans="1:7" ht="12.75">
      <c r="A139" s="122">
        <f t="shared" si="11"/>
        <v>118</v>
      </c>
      <c r="B139" s="123">
        <f t="shared" si="7"/>
        <v>40117</v>
      </c>
      <c r="C139" s="124">
        <f t="shared" si="12"/>
        <v>0</v>
      </c>
      <c r="D139" s="124">
        <f t="shared" si="8"/>
        <v>0</v>
      </c>
      <c r="E139" s="124">
        <f t="shared" si="9"/>
        <v>0</v>
      </c>
      <c r="F139" s="124">
        <f t="shared" si="10"/>
        <v>0</v>
      </c>
      <c r="G139" s="125">
        <f t="shared" si="13"/>
        <v>0</v>
      </c>
    </row>
    <row r="140" spans="1:7" ht="12.75">
      <c r="A140" s="122">
        <f t="shared" si="11"/>
        <v>119</v>
      </c>
      <c r="B140" s="123">
        <f t="shared" si="7"/>
        <v>40148</v>
      </c>
      <c r="C140" s="124">
        <f t="shared" si="12"/>
        <v>0</v>
      </c>
      <c r="D140" s="124">
        <f t="shared" si="8"/>
        <v>0</v>
      </c>
      <c r="E140" s="124">
        <f t="shared" si="9"/>
        <v>0</v>
      </c>
      <c r="F140" s="124">
        <f t="shared" si="10"/>
        <v>0</v>
      </c>
      <c r="G140" s="125">
        <f t="shared" si="13"/>
        <v>0</v>
      </c>
    </row>
    <row r="141" spans="1:7" ht="12.75">
      <c r="A141" s="126">
        <f t="shared" si="11"/>
        <v>120</v>
      </c>
      <c r="B141" s="127">
        <f t="shared" si="7"/>
        <v>40178</v>
      </c>
      <c r="C141" s="128">
        <f t="shared" si="12"/>
        <v>0</v>
      </c>
      <c r="D141" s="128">
        <f t="shared" si="8"/>
        <v>0</v>
      </c>
      <c r="E141" s="128">
        <f t="shared" si="9"/>
        <v>0</v>
      </c>
      <c r="F141" s="128">
        <f t="shared" si="10"/>
        <v>0</v>
      </c>
      <c r="G141" s="129">
        <f t="shared" si="13"/>
        <v>0</v>
      </c>
    </row>
    <row r="142" spans="1:7" ht="12.75">
      <c r="A142" s="122">
        <f t="shared" si="11"/>
        <v>121</v>
      </c>
      <c r="B142" s="123">
        <f t="shared" si="7"/>
        <v>40209</v>
      </c>
      <c r="C142" s="124">
        <f t="shared" si="12"/>
        <v>0</v>
      </c>
      <c r="D142" s="124">
        <f t="shared" si="8"/>
        <v>0</v>
      </c>
      <c r="E142" s="124">
        <f t="shared" si="9"/>
        <v>0</v>
      </c>
      <c r="F142" s="124">
        <f t="shared" si="10"/>
        <v>0</v>
      </c>
      <c r="G142" s="125">
        <f t="shared" si="13"/>
        <v>0</v>
      </c>
    </row>
    <row r="143" spans="1:7" ht="12.75">
      <c r="A143" s="122">
        <f t="shared" si="11"/>
        <v>122</v>
      </c>
      <c r="B143" s="123">
        <f t="shared" si="7"/>
        <v>40240</v>
      </c>
      <c r="C143" s="124">
        <f t="shared" si="12"/>
        <v>0</v>
      </c>
      <c r="D143" s="124">
        <f t="shared" si="8"/>
        <v>0</v>
      </c>
      <c r="E143" s="124">
        <f t="shared" si="9"/>
        <v>0</v>
      </c>
      <c r="F143" s="124">
        <f t="shared" si="10"/>
        <v>0</v>
      </c>
      <c r="G143" s="125">
        <f t="shared" si="13"/>
        <v>0</v>
      </c>
    </row>
    <row r="144" spans="1:7" ht="12.75">
      <c r="A144" s="122">
        <f t="shared" si="11"/>
        <v>123</v>
      </c>
      <c r="B144" s="123">
        <f t="shared" si="7"/>
        <v>40268</v>
      </c>
      <c r="C144" s="124">
        <f t="shared" si="12"/>
        <v>0</v>
      </c>
      <c r="D144" s="124">
        <f t="shared" si="8"/>
        <v>0</v>
      </c>
      <c r="E144" s="124">
        <f t="shared" si="9"/>
        <v>0</v>
      </c>
      <c r="F144" s="124">
        <f t="shared" si="10"/>
        <v>0</v>
      </c>
      <c r="G144" s="125">
        <f t="shared" si="13"/>
        <v>0</v>
      </c>
    </row>
    <row r="145" spans="1:7" ht="12.75">
      <c r="A145" s="122">
        <f t="shared" si="11"/>
        <v>124</v>
      </c>
      <c r="B145" s="123">
        <f t="shared" si="7"/>
        <v>40299</v>
      </c>
      <c r="C145" s="124">
        <f t="shared" si="12"/>
        <v>0</v>
      </c>
      <c r="D145" s="124">
        <f t="shared" si="8"/>
        <v>0</v>
      </c>
      <c r="E145" s="124">
        <f t="shared" si="9"/>
        <v>0</v>
      </c>
      <c r="F145" s="124">
        <f t="shared" si="10"/>
        <v>0</v>
      </c>
      <c r="G145" s="125">
        <f t="shared" si="13"/>
        <v>0</v>
      </c>
    </row>
    <row r="146" spans="1:7" ht="12.75">
      <c r="A146" s="122">
        <f t="shared" si="11"/>
        <v>125</v>
      </c>
      <c r="B146" s="123">
        <f t="shared" si="7"/>
        <v>40329</v>
      </c>
      <c r="C146" s="124">
        <f t="shared" si="12"/>
        <v>0</v>
      </c>
      <c r="D146" s="124">
        <f t="shared" si="8"/>
        <v>0</v>
      </c>
      <c r="E146" s="124">
        <f t="shared" si="9"/>
        <v>0</v>
      </c>
      <c r="F146" s="124">
        <f t="shared" si="10"/>
        <v>0</v>
      </c>
      <c r="G146" s="125">
        <f t="shared" si="13"/>
        <v>0</v>
      </c>
    </row>
    <row r="147" spans="1:7" ht="12.75">
      <c r="A147" s="122">
        <f t="shared" si="11"/>
        <v>126</v>
      </c>
      <c r="B147" s="123">
        <f t="shared" si="7"/>
        <v>40360</v>
      </c>
      <c r="C147" s="124">
        <f t="shared" si="12"/>
        <v>0</v>
      </c>
      <c r="D147" s="124">
        <f t="shared" si="8"/>
        <v>0</v>
      </c>
      <c r="E147" s="124">
        <f t="shared" si="9"/>
        <v>0</v>
      </c>
      <c r="F147" s="124">
        <f t="shared" si="10"/>
        <v>0</v>
      </c>
      <c r="G147" s="125">
        <f t="shared" si="13"/>
        <v>0</v>
      </c>
    </row>
    <row r="148" spans="1:7" ht="12.75">
      <c r="A148" s="122">
        <f t="shared" si="11"/>
        <v>127</v>
      </c>
      <c r="B148" s="123">
        <f t="shared" si="7"/>
        <v>40390</v>
      </c>
      <c r="C148" s="124">
        <f t="shared" si="12"/>
        <v>0</v>
      </c>
      <c r="D148" s="124">
        <f t="shared" si="8"/>
        <v>0</v>
      </c>
      <c r="E148" s="124">
        <f t="shared" si="9"/>
        <v>0</v>
      </c>
      <c r="F148" s="124">
        <f t="shared" si="10"/>
        <v>0</v>
      </c>
      <c r="G148" s="125">
        <f t="shared" si="13"/>
        <v>0</v>
      </c>
    </row>
    <row r="149" spans="1:7" ht="12.75">
      <c r="A149" s="122">
        <f t="shared" si="11"/>
        <v>128</v>
      </c>
      <c r="B149" s="123">
        <f t="shared" si="7"/>
        <v>40421</v>
      </c>
      <c r="C149" s="124">
        <f t="shared" si="12"/>
        <v>0</v>
      </c>
      <c r="D149" s="124">
        <f t="shared" si="8"/>
        <v>0</v>
      </c>
      <c r="E149" s="124">
        <f t="shared" si="9"/>
        <v>0</v>
      </c>
      <c r="F149" s="124">
        <f t="shared" si="10"/>
        <v>0</v>
      </c>
      <c r="G149" s="125">
        <f t="shared" si="13"/>
        <v>0</v>
      </c>
    </row>
    <row r="150" spans="1:7" ht="12.75">
      <c r="A150" s="122">
        <f t="shared" si="11"/>
        <v>129</v>
      </c>
      <c r="B150" s="123">
        <f aca="true" t="shared" si="14" ref="B150:B213">Mostrar.fecha</f>
        <v>40452</v>
      </c>
      <c r="C150" s="124">
        <f t="shared" si="12"/>
        <v>0</v>
      </c>
      <c r="D150" s="124">
        <f aca="true" t="shared" si="15" ref="D150:D213">Interés</f>
        <v>0</v>
      </c>
      <c r="E150" s="124">
        <f aca="true" t="shared" si="16" ref="E150:E213">Capital</f>
        <v>0</v>
      </c>
      <c r="F150" s="124">
        <f aca="true" t="shared" si="17" ref="F150:F213">Saldo.final</f>
        <v>0</v>
      </c>
      <c r="G150" s="125">
        <f t="shared" si="13"/>
        <v>0</v>
      </c>
    </row>
    <row r="151" spans="1:7" ht="12.75">
      <c r="A151" s="122">
        <f aca="true" t="shared" si="18" ref="A151:A214">Núm.pago</f>
        <v>130</v>
      </c>
      <c r="B151" s="123">
        <f t="shared" si="14"/>
        <v>40482</v>
      </c>
      <c r="C151" s="124">
        <f aca="true" t="shared" si="19" ref="C151:C214">Saldo.inicial</f>
        <v>0</v>
      </c>
      <c r="D151" s="124">
        <f t="shared" si="15"/>
        <v>0</v>
      </c>
      <c r="E151" s="124">
        <f t="shared" si="16"/>
        <v>0</v>
      </c>
      <c r="F151" s="124">
        <f t="shared" si="17"/>
        <v>0</v>
      </c>
      <c r="G151" s="125">
        <f aca="true" t="shared" si="20" ref="G151:G214">Interés.acumulado</f>
        <v>0</v>
      </c>
    </row>
    <row r="152" spans="1:7" ht="12.75">
      <c r="A152" s="122">
        <f t="shared" si="18"/>
        <v>131</v>
      </c>
      <c r="B152" s="123">
        <f t="shared" si="14"/>
        <v>40513</v>
      </c>
      <c r="C152" s="124">
        <f t="shared" si="19"/>
        <v>0</v>
      </c>
      <c r="D152" s="124">
        <f t="shared" si="15"/>
        <v>0</v>
      </c>
      <c r="E152" s="124">
        <f t="shared" si="16"/>
        <v>0</v>
      </c>
      <c r="F152" s="124">
        <f t="shared" si="17"/>
        <v>0</v>
      </c>
      <c r="G152" s="125">
        <f t="shared" si="20"/>
        <v>0</v>
      </c>
    </row>
    <row r="153" spans="1:7" ht="12.75">
      <c r="A153" s="126">
        <f t="shared" si="18"/>
        <v>132</v>
      </c>
      <c r="B153" s="127">
        <f t="shared" si="14"/>
        <v>40543</v>
      </c>
      <c r="C153" s="128">
        <f t="shared" si="19"/>
        <v>0</v>
      </c>
      <c r="D153" s="128">
        <f t="shared" si="15"/>
        <v>0</v>
      </c>
      <c r="E153" s="128">
        <f t="shared" si="16"/>
        <v>0</v>
      </c>
      <c r="F153" s="128">
        <f t="shared" si="17"/>
        <v>0</v>
      </c>
      <c r="G153" s="129">
        <f t="shared" si="20"/>
        <v>0</v>
      </c>
    </row>
    <row r="154" spans="1:7" ht="12.75">
      <c r="A154" s="122">
        <f t="shared" si="18"/>
        <v>133</v>
      </c>
      <c r="B154" s="123">
        <f t="shared" si="14"/>
        <v>40574</v>
      </c>
      <c r="C154" s="124">
        <f t="shared" si="19"/>
        <v>0</v>
      </c>
      <c r="D154" s="124">
        <f t="shared" si="15"/>
        <v>0</v>
      </c>
      <c r="E154" s="124">
        <f t="shared" si="16"/>
        <v>0</v>
      </c>
      <c r="F154" s="124">
        <f t="shared" si="17"/>
        <v>0</v>
      </c>
      <c r="G154" s="125">
        <f t="shared" si="20"/>
        <v>0</v>
      </c>
    </row>
    <row r="155" spans="1:7" ht="12.75">
      <c r="A155" s="122">
        <f t="shared" si="18"/>
        <v>134</v>
      </c>
      <c r="B155" s="123">
        <f t="shared" si="14"/>
        <v>40605</v>
      </c>
      <c r="C155" s="124">
        <f t="shared" si="19"/>
        <v>0</v>
      </c>
      <c r="D155" s="124">
        <f t="shared" si="15"/>
        <v>0</v>
      </c>
      <c r="E155" s="124">
        <f t="shared" si="16"/>
        <v>0</v>
      </c>
      <c r="F155" s="124">
        <f t="shared" si="17"/>
        <v>0</v>
      </c>
      <c r="G155" s="125">
        <f t="shared" si="20"/>
        <v>0</v>
      </c>
    </row>
    <row r="156" spans="1:7" ht="12.75">
      <c r="A156" s="122">
        <f t="shared" si="18"/>
        <v>135</v>
      </c>
      <c r="B156" s="123">
        <f t="shared" si="14"/>
        <v>40633</v>
      </c>
      <c r="C156" s="124">
        <f t="shared" si="19"/>
        <v>0</v>
      </c>
      <c r="D156" s="124">
        <f t="shared" si="15"/>
        <v>0</v>
      </c>
      <c r="E156" s="124">
        <f t="shared" si="16"/>
        <v>0</v>
      </c>
      <c r="F156" s="124">
        <f t="shared" si="17"/>
        <v>0</v>
      </c>
      <c r="G156" s="125">
        <f t="shared" si="20"/>
        <v>0</v>
      </c>
    </row>
    <row r="157" spans="1:7" ht="12.75">
      <c r="A157" s="122">
        <f t="shared" si="18"/>
        <v>136</v>
      </c>
      <c r="B157" s="123">
        <f t="shared" si="14"/>
        <v>40664</v>
      </c>
      <c r="C157" s="124">
        <f t="shared" si="19"/>
        <v>0</v>
      </c>
      <c r="D157" s="124">
        <f t="shared" si="15"/>
        <v>0</v>
      </c>
      <c r="E157" s="124">
        <f t="shared" si="16"/>
        <v>0</v>
      </c>
      <c r="F157" s="124">
        <f t="shared" si="17"/>
        <v>0</v>
      </c>
      <c r="G157" s="125">
        <f t="shared" si="20"/>
        <v>0</v>
      </c>
    </row>
    <row r="158" spans="1:7" ht="12.75">
      <c r="A158" s="122">
        <f t="shared" si="18"/>
        <v>137</v>
      </c>
      <c r="B158" s="123">
        <f t="shared" si="14"/>
        <v>40694</v>
      </c>
      <c r="C158" s="124">
        <f t="shared" si="19"/>
        <v>0</v>
      </c>
      <c r="D158" s="124">
        <f t="shared" si="15"/>
        <v>0</v>
      </c>
      <c r="E158" s="124">
        <f t="shared" si="16"/>
        <v>0</v>
      </c>
      <c r="F158" s="124">
        <f t="shared" si="17"/>
        <v>0</v>
      </c>
      <c r="G158" s="125">
        <f t="shared" si="20"/>
        <v>0</v>
      </c>
    </row>
    <row r="159" spans="1:7" ht="12.75">
      <c r="A159" s="122">
        <f t="shared" si="18"/>
        <v>138</v>
      </c>
      <c r="B159" s="123">
        <f t="shared" si="14"/>
        <v>40725</v>
      </c>
      <c r="C159" s="124">
        <f t="shared" si="19"/>
        <v>0</v>
      </c>
      <c r="D159" s="124">
        <f t="shared" si="15"/>
        <v>0</v>
      </c>
      <c r="E159" s="124">
        <f t="shared" si="16"/>
        <v>0</v>
      </c>
      <c r="F159" s="124">
        <f t="shared" si="17"/>
        <v>0</v>
      </c>
      <c r="G159" s="125">
        <f t="shared" si="20"/>
        <v>0</v>
      </c>
    </row>
    <row r="160" spans="1:7" ht="12.75">
      <c r="A160" s="122">
        <f t="shared" si="18"/>
        <v>139</v>
      </c>
      <c r="B160" s="123">
        <f t="shared" si="14"/>
        <v>40755</v>
      </c>
      <c r="C160" s="124">
        <f t="shared" si="19"/>
        <v>0</v>
      </c>
      <c r="D160" s="124">
        <f t="shared" si="15"/>
        <v>0</v>
      </c>
      <c r="E160" s="124">
        <f t="shared" si="16"/>
        <v>0</v>
      </c>
      <c r="F160" s="124">
        <f t="shared" si="17"/>
        <v>0</v>
      </c>
      <c r="G160" s="125">
        <f t="shared" si="20"/>
        <v>0</v>
      </c>
    </row>
    <row r="161" spans="1:7" ht="12.75">
      <c r="A161" s="122">
        <f t="shared" si="18"/>
        <v>140</v>
      </c>
      <c r="B161" s="123">
        <f t="shared" si="14"/>
        <v>40786</v>
      </c>
      <c r="C161" s="124">
        <f t="shared" si="19"/>
        <v>0</v>
      </c>
      <c r="D161" s="124">
        <f t="shared" si="15"/>
        <v>0</v>
      </c>
      <c r="E161" s="124">
        <f t="shared" si="16"/>
        <v>0</v>
      </c>
      <c r="F161" s="124">
        <f t="shared" si="17"/>
        <v>0</v>
      </c>
      <c r="G161" s="125">
        <f t="shared" si="20"/>
        <v>0</v>
      </c>
    </row>
    <row r="162" spans="1:7" ht="12.75">
      <c r="A162" s="122">
        <f t="shared" si="18"/>
        <v>141</v>
      </c>
      <c r="B162" s="123">
        <f t="shared" si="14"/>
        <v>40817</v>
      </c>
      <c r="C162" s="124">
        <f t="shared" si="19"/>
        <v>0</v>
      </c>
      <c r="D162" s="124">
        <f t="shared" si="15"/>
        <v>0</v>
      </c>
      <c r="E162" s="124">
        <f t="shared" si="16"/>
        <v>0</v>
      </c>
      <c r="F162" s="124">
        <f t="shared" si="17"/>
        <v>0</v>
      </c>
      <c r="G162" s="125">
        <f t="shared" si="20"/>
        <v>0</v>
      </c>
    </row>
    <row r="163" spans="1:7" ht="12.75">
      <c r="A163" s="122">
        <f t="shared" si="18"/>
        <v>142</v>
      </c>
      <c r="B163" s="123">
        <f t="shared" si="14"/>
        <v>40847</v>
      </c>
      <c r="C163" s="124">
        <f t="shared" si="19"/>
        <v>0</v>
      </c>
      <c r="D163" s="124">
        <f t="shared" si="15"/>
        <v>0</v>
      </c>
      <c r="E163" s="124">
        <f t="shared" si="16"/>
        <v>0</v>
      </c>
      <c r="F163" s="124">
        <f t="shared" si="17"/>
        <v>0</v>
      </c>
      <c r="G163" s="125">
        <f t="shared" si="20"/>
        <v>0</v>
      </c>
    </row>
    <row r="164" spans="1:7" ht="12.75">
      <c r="A164" s="122">
        <f t="shared" si="18"/>
        <v>143</v>
      </c>
      <c r="B164" s="123">
        <f t="shared" si="14"/>
        <v>40878</v>
      </c>
      <c r="C164" s="124">
        <f t="shared" si="19"/>
        <v>0</v>
      </c>
      <c r="D164" s="124">
        <f t="shared" si="15"/>
        <v>0</v>
      </c>
      <c r="E164" s="124">
        <f t="shared" si="16"/>
        <v>0</v>
      </c>
      <c r="F164" s="124">
        <f t="shared" si="17"/>
        <v>0</v>
      </c>
      <c r="G164" s="125">
        <f t="shared" si="20"/>
        <v>0</v>
      </c>
    </row>
    <row r="165" spans="1:7" ht="12.75">
      <c r="A165" s="126">
        <f t="shared" si="18"/>
        <v>144</v>
      </c>
      <c r="B165" s="127">
        <f t="shared" si="14"/>
        <v>40908</v>
      </c>
      <c r="C165" s="128">
        <f t="shared" si="19"/>
        <v>0</v>
      </c>
      <c r="D165" s="128">
        <f t="shared" si="15"/>
        <v>0</v>
      </c>
      <c r="E165" s="128">
        <f t="shared" si="16"/>
        <v>0</v>
      </c>
      <c r="F165" s="128">
        <f t="shared" si="17"/>
        <v>0</v>
      </c>
      <c r="G165" s="129">
        <f t="shared" si="20"/>
        <v>0</v>
      </c>
    </row>
    <row r="166" spans="1:7" ht="12.75">
      <c r="A166" s="122">
        <f t="shared" si="18"/>
        <v>145</v>
      </c>
      <c r="B166" s="123">
        <f t="shared" si="14"/>
        <v>40939</v>
      </c>
      <c r="C166" s="124">
        <f t="shared" si="19"/>
        <v>0</v>
      </c>
      <c r="D166" s="124">
        <f t="shared" si="15"/>
        <v>0</v>
      </c>
      <c r="E166" s="124">
        <f t="shared" si="16"/>
        <v>0</v>
      </c>
      <c r="F166" s="124">
        <f t="shared" si="17"/>
        <v>0</v>
      </c>
      <c r="G166" s="125">
        <f t="shared" si="20"/>
        <v>0</v>
      </c>
    </row>
    <row r="167" spans="1:7" ht="12.75">
      <c r="A167" s="122">
        <f t="shared" si="18"/>
        <v>146</v>
      </c>
      <c r="B167" s="123">
        <f t="shared" si="14"/>
        <v>40970</v>
      </c>
      <c r="C167" s="124">
        <f t="shared" si="19"/>
        <v>0</v>
      </c>
      <c r="D167" s="124">
        <f t="shared" si="15"/>
        <v>0</v>
      </c>
      <c r="E167" s="124">
        <f t="shared" si="16"/>
        <v>0</v>
      </c>
      <c r="F167" s="124">
        <f t="shared" si="17"/>
        <v>0</v>
      </c>
      <c r="G167" s="125">
        <f t="shared" si="20"/>
        <v>0</v>
      </c>
    </row>
    <row r="168" spans="1:7" ht="12.75">
      <c r="A168" s="122">
        <f t="shared" si="18"/>
        <v>147</v>
      </c>
      <c r="B168" s="123">
        <f t="shared" si="14"/>
        <v>40999</v>
      </c>
      <c r="C168" s="124">
        <f t="shared" si="19"/>
        <v>0</v>
      </c>
      <c r="D168" s="124">
        <f t="shared" si="15"/>
        <v>0</v>
      </c>
      <c r="E168" s="124">
        <f t="shared" si="16"/>
        <v>0</v>
      </c>
      <c r="F168" s="124">
        <f t="shared" si="17"/>
        <v>0</v>
      </c>
      <c r="G168" s="125">
        <f t="shared" si="20"/>
        <v>0</v>
      </c>
    </row>
    <row r="169" spans="1:7" ht="12.75">
      <c r="A169" s="122">
        <f t="shared" si="18"/>
        <v>148</v>
      </c>
      <c r="B169" s="123">
        <f t="shared" si="14"/>
        <v>41030</v>
      </c>
      <c r="C169" s="124">
        <f t="shared" si="19"/>
        <v>0</v>
      </c>
      <c r="D169" s="124">
        <f t="shared" si="15"/>
        <v>0</v>
      </c>
      <c r="E169" s="124">
        <f t="shared" si="16"/>
        <v>0</v>
      </c>
      <c r="F169" s="124">
        <f t="shared" si="17"/>
        <v>0</v>
      </c>
      <c r="G169" s="125">
        <f t="shared" si="20"/>
        <v>0</v>
      </c>
    </row>
    <row r="170" spans="1:7" ht="12.75">
      <c r="A170" s="122">
        <f t="shared" si="18"/>
        <v>149</v>
      </c>
      <c r="B170" s="123">
        <f t="shared" si="14"/>
        <v>41060</v>
      </c>
      <c r="C170" s="124">
        <f t="shared" si="19"/>
        <v>0</v>
      </c>
      <c r="D170" s="124">
        <f t="shared" si="15"/>
        <v>0</v>
      </c>
      <c r="E170" s="124">
        <f t="shared" si="16"/>
        <v>0</v>
      </c>
      <c r="F170" s="124">
        <f t="shared" si="17"/>
        <v>0</v>
      </c>
      <c r="G170" s="125">
        <f t="shared" si="20"/>
        <v>0</v>
      </c>
    </row>
    <row r="171" spans="1:7" ht="12.75">
      <c r="A171" s="122">
        <f t="shared" si="18"/>
        <v>150</v>
      </c>
      <c r="B171" s="123">
        <f t="shared" si="14"/>
        <v>41091</v>
      </c>
      <c r="C171" s="124">
        <f t="shared" si="19"/>
        <v>0</v>
      </c>
      <c r="D171" s="124">
        <f t="shared" si="15"/>
        <v>0</v>
      </c>
      <c r="E171" s="124">
        <f t="shared" si="16"/>
        <v>0</v>
      </c>
      <c r="F171" s="124">
        <f t="shared" si="17"/>
        <v>0</v>
      </c>
      <c r="G171" s="125">
        <f t="shared" si="20"/>
        <v>0</v>
      </c>
    </row>
    <row r="172" spans="1:7" ht="12.75">
      <c r="A172" s="122">
        <f t="shared" si="18"/>
        <v>151</v>
      </c>
      <c r="B172" s="123">
        <f t="shared" si="14"/>
        <v>41121</v>
      </c>
      <c r="C172" s="124">
        <f t="shared" si="19"/>
        <v>0</v>
      </c>
      <c r="D172" s="124">
        <f t="shared" si="15"/>
        <v>0</v>
      </c>
      <c r="E172" s="124">
        <f t="shared" si="16"/>
        <v>0</v>
      </c>
      <c r="F172" s="124">
        <f t="shared" si="17"/>
        <v>0</v>
      </c>
      <c r="G172" s="125">
        <f t="shared" si="20"/>
        <v>0</v>
      </c>
    </row>
    <row r="173" spans="1:7" ht="12.75">
      <c r="A173" s="122">
        <f t="shared" si="18"/>
        <v>152</v>
      </c>
      <c r="B173" s="123">
        <f t="shared" si="14"/>
        <v>41152</v>
      </c>
      <c r="C173" s="124">
        <f t="shared" si="19"/>
        <v>0</v>
      </c>
      <c r="D173" s="124">
        <f t="shared" si="15"/>
        <v>0</v>
      </c>
      <c r="E173" s="124">
        <f t="shared" si="16"/>
        <v>0</v>
      </c>
      <c r="F173" s="124">
        <f t="shared" si="17"/>
        <v>0</v>
      </c>
      <c r="G173" s="125">
        <f t="shared" si="20"/>
        <v>0</v>
      </c>
    </row>
    <row r="174" spans="1:7" ht="12.75">
      <c r="A174" s="122">
        <f t="shared" si="18"/>
        <v>153</v>
      </c>
      <c r="B174" s="123">
        <f t="shared" si="14"/>
        <v>41183</v>
      </c>
      <c r="C174" s="124">
        <f t="shared" si="19"/>
        <v>0</v>
      </c>
      <c r="D174" s="124">
        <f t="shared" si="15"/>
        <v>0</v>
      </c>
      <c r="E174" s="124">
        <f t="shared" si="16"/>
        <v>0</v>
      </c>
      <c r="F174" s="124">
        <f t="shared" si="17"/>
        <v>0</v>
      </c>
      <c r="G174" s="125">
        <f t="shared" si="20"/>
        <v>0</v>
      </c>
    </row>
    <row r="175" spans="1:7" ht="12.75">
      <c r="A175" s="122">
        <f t="shared" si="18"/>
        <v>154</v>
      </c>
      <c r="B175" s="123">
        <f t="shared" si="14"/>
        <v>41213</v>
      </c>
      <c r="C175" s="124">
        <f t="shared" si="19"/>
        <v>0</v>
      </c>
      <c r="D175" s="124">
        <f t="shared" si="15"/>
        <v>0</v>
      </c>
      <c r="E175" s="124">
        <f t="shared" si="16"/>
        <v>0</v>
      </c>
      <c r="F175" s="124">
        <f t="shared" si="17"/>
        <v>0</v>
      </c>
      <c r="G175" s="125">
        <f t="shared" si="20"/>
        <v>0</v>
      </c>
    </row>
    <row r="176" spans="1:7" ht="12.75">
      <c r="A176" s="122">
        <f t="shared" si="18"/>
        <v>155</v>
      </c>
      <c r="B176" s="123">
        <f t="shared" si="14"/>
        <v>41244</v>
      </c>
      <c r="C176" s="124">
        <f t="shared" si="19"/>
        <v>0</v>
      </c>
      <c r="D176" s="124">
        <f t="shared" si="15"/>
        <v>0</v>
      </c>
      <c r="E176" s="124">
        <f t="shared" si="16"/>
        <v>0</v>
      </c>
      <c r="F176" s="124">
        <f t="shared" si="17"/>
        <v>0</v>
      </c>
      <c r="G176" s="125">
        <f t="shared" si="20"/>
        <v>0</v>
      </c>
    </row>
    <row r="177" spans="1:7" ht="12.75">
      <c r="A177" s="126">
        <f t="shared" si="18"/>
        <v>156</v>
      </c>
      <c r="B177" s="127">
        <f t="shared" si="14"/>
        <v>41274</v>
      </c>
      <c r="C177" s="128">
        <f t="shared" si="19"/>
        <v>0</v>
      </c>
      <c r="D177" s="128">
        <f t="shared" si="15"/>
        <v>0</v>
      </c>
      <c r="E177" s="128">
        <f t="shared" si="16"/>
        <v>0</v>
      </c>
      <c r="F177" s="128">
        <f t="shared" si="17"/>
        <v>0</v>
      </c>
      <c r="G177" s="129">
        <f t="shared" si="20"/>
        <v>0</v>
      </c>
    </row>
    <row r="178" spans="1:7" ht="12.75">
      <c r="A178" s="122">
        <f t="shared" si="18"/>
        <v>157</v>
      </c>
      <c r="B178" s="123">
        <f t="shared" si="14"/>
        <v>41305</v>
      </c>
      <c r="C178" s="124">
        <f t="shared" si="19"/>
        <v>0</v>
      </c>
      <c r="D178" s="124">
        <f t="shared" si="15"/>
        <v>0</v>
      </c>
      <c r="E178" s="124">
        <f t="shared" si="16"/>
        <v>0</v>
      </c>
      <c r="F178" s="124">
        <f t="shared" si="17"/>
        <v>0</v>
      </c>
      <c r="G178" s="125">
        <f t="shared" si="20"/>
        <v>0</v>
      </c>
    </row>
    <row r="179" spans="1:7" ht="12.75">
      <c r="A179" s="122">
        <f t="shared" si="18"/>
        <v>158</v>
      </c>
      <c r="B179" s="123">
        <f t="shared" si="14"/>
        <v>41336</v>
      </c>
      <c r="C179" s="124">
        <f t="shared" si="19"/>
        <v>0</v>
      </c>
      <c r="D179" s="124">
        <f t="shared" si="15"/>
        <v>0</v>
      </c>
      <c r="E179" s="124">
        <f t="shared" si="16"/>
        <v>0</v>
      </c>
      <c r="F179" s="124">
        <f t="shared" si="17"/>
        <v>0</v>
      </c>
      <c r="G179" s="125">
        <f t="shared" si="20"/>
        <v>0</v>
      </c>
    </row>
    <row r="180" spans="1:7" ht="12.75">
      <c r="A180" s="122">
        <f t="shared" si="18"/>
        <v>159</v>
      </c>
      <c r="B180" s="123">
        <f t="shared" si="14"/>
        <v>41364</v>
      </c>
      <c r="C180" s="124">
        <f t="shared" si="19"/>
        <v>0</v>
      </c>
      <c r="D180" s="124">
        <f t="shared" si="15"/>
        <v>0</v>
      </c>
      <c r="E180" s="124">
        <f t="shared" si="16"/>
        <v>0</v>
      </c>
      <c r="F180" s="124">
        <f t="shared" si="17"/>
        <v>0</v>
      </c>
      <c r="G180" s="125">
        <f t="shared" si="20"/>
        <v>0</v>
      </c>
    </row>
    <row r="181" spans="1:7" ht="12.75">
      <c r="A181" s="122">
        <f t="shared" si="18"/>
        <v>160</v>
      </c>
      <c r="B181" s="123">
        <f t="shared" si="14"/>
        <v>41395</v>
      </c>
      <c r="C181" s="124">
        <f t="shared" si="19"/>
        <v>0</v>
      </c>
      <c r="D181" s="124">
        <f t="shared" si="15"/>
        <v>0</v>
      </c>
      <c r="E181" s="124">
        <f t="shared" si="16"/>
        <v>0</v>
      </c>
      <c r="F181" s="124">
        <f t="shared" si="17"/>
        <v>0</v>
      </c>
      <c r="G181" s="125">
        <f t="shared" si="20"/>
        <v>0</v>
      </c>
    </row>
    <row r="182" spans="1:7" ht="12.75">
      <c r="A182" s="122">
        <f t="shared" si="18"/>
        <v>161</v>
      </c>
      <c r="B182" s="123">
        <f t="shared" si="14"/>
        <v>41425</v>
      </c>
      <c r="C182" s="124">
        <f t="shared" si="19"/>
        <v>0</v>
      </c>
      <c r="D182" s="124">
        <f t="shared" si="15"/>
        <v>0</v>
      </c>
      <c r="E182" s="124">
        <f t="shared" si="16"/>
        <v>0</v>
      </c>
      <c r="F182" s="124">
        <f t="shared" si="17"/>
        <v>0</v>
      </c>
      <c r="G182" s="125">
        <f t="shared" si="20"/>
        <v>0</v>
      </c>
    </row>
    <row r="183" spans="1:7" ht="12.75">
      <c r="A183" s="122">
        <f t="shared" si="18"/>
        <v>162</v>
      </c>
      <c r="B183" s="123">
        <f t="shared" si="14"/>
        <v>41456</v>
      </c>
      <c r="C183" s="124">
        <f t="shared" si="19"/>
        <v>0</v>
      </c>
      <c r="D183" s="124">
        <f t="shared" si="15"/>
        <v>0</v>
      </c>
      <c r="E183" s="124">
        <f t="shared" si="16"/>
        <v>0</v>
      </c>
      <c r="F183" s="124">
        <f t="shared" si="17"/>
        <v>0</v>
      </c>
      <c r="G183" s="125">
        <f t="shared" si="20"/>
        <v>0</v>
      </c>
    </row>
    <row r="184" spans="1:7" ht="12.75">
      <c r="A184" s="122">
        <f t="shared" si="18"/>
        <v>163</v>
      </c>
      <c r="B184" s="123">
        <f t="shared" si="14"/>
        <v>41486</v>
      </c>
      <c r="C184" s="124">
        <f t="shared" si="19"/>
        <v>0</v>
      </c>
      <c r="D184" s="124">
        <f t="shared" si="15"/>
        <v>0</v>
      </c>
      <c r="E184" s="124">
        <f t="shared" si="16"/>
        <v>0</v>
      </c>
      <c r="F184" s="124">
        <f t="shared" si="17"/>
        <v>0</v>
      </c>
      <c r="G184" s="125">
        <f t="shared" si="20"/>
        <v>0</v>
      </c>
    </row>
    <row r="185" spans="1:7" ht="12.75">
      <c r="A185" s="122">
        <f t="shared" si="18"/>
        <v>164</v>
      </c>
      <c r="B185" s="123">
        <f t="shared" si="14"/>
        <v>41517</v>
      </c>
      <c r="C185" s="124">
        <f t="shared" si="19"/>
        <v>0</v>
      </c>
      <c r="D185" s="124">
        <f t="shared" si="15"/>
        <v>0</v>
      </c>
      <c r="E185" s="124">
        <f t="shared" si="16"/>
        <v>0</v>
      </c>
      <c r="F185" s="124">
        <f t="shared" si="17"/>
        <v>0</v>
      </c>
      <c r="G185" s="125">
        <f t="shared" si="20"/>
        <v>0</v>
      </c>
    </row>
    <row r="186" spans="1:7" ht="12.75">
      <c r="A186" s="122">
        <f t="shared" si="18"/>
        <v>165</v>
      </c>
      <c r="B186" s="123">
        <f t="shared" si="14"/>
        <v>41548</v>
      </c>
      <c r="C186" s="124">
        <f t="shared" si="19"/>
        <v>0</v>
      </c>
      <c r="D186" s="124">
        <f t="shared" si="15"/>
        <v>0</v>
      </c>
      <c r="E186" s="124">
        <f t="shared" si="16"/>
        <v>0</v>
      </c>
      <c r="F186" s="124">
        <f t="shared" si="17"/>
        <v>0</v>
      </c>
      <c r="G186" s="125">
        <f t="shared" si="20"/>
        <v>0</v>
      </c>
    </row>
    <row r="187" spans="1:7" ht="12.75">
      <c r="A187" s="122">
        <f t="shared" si="18"/>
        <v>166</v>
      </c>
      <c r="B187" s="123">
        <f t="shared" si="14"/>
        <v>41578</v>
      </c>
      <c r="C187" s="124">
        <f t="shared" si="19"/>
        <v>0</v>
      </c>
      <c r="D187" s="124">
        <f t="shared" si="15"/>
        <v>0</v>
      </c>
      <c r="E187" s="124">
        <f t="shared" si="16"/>
        <v>0</v>
      </c>
      <c r="F187" s="124">
        <f t="shared" si="17"/>
        <v>0</v>
      </c>
      <c r="G187" s="125">
        <f t="shared" si="20"/>
        <v>0</v>
      </c>
    </row>
    <row r="188" spans="1:7" ht="12.75">
      <c r="A188" s="122">
        <f t="shared" si="18"/>
        <v>167</v>
      </c>
      <c r="B188" s="123">
        <f t="shared" si="14"/>
        <v>41609</v>
      </c>
      <c r="C188" s="124">
        <f t="shared" si="19"/>
        <v>0</v>
      </c>
      <c r="D188" s="124">
        <f t="shared" si="15"/>
        <v>0</v>
      </c>
      <c r="E188" s="124">
        <f t="shared" si="16"/>
        <v>0</v>
      </c>
      <c r="F188" s="124">
        <f t="shared" si="17"/>
        <v>0</v>
      </c>
      <c r="G188" s="125">
        <f t="shared" si="20"/>
        <v>0</v>
      </c>
    </row>
    <row r="189" spans="1:7" ht="12.75">
      <c r="A189" s="126">
        <f t="shared" si="18"/>
        <v>168</v>
      </c>
      <c r="B189" s="127">
        <f t="shared" si="14"/>
        <v>41639</v>
      </c>
      <c r="C189" s="128">
        <f t="shared" si="19"/>
        <v>0</v>
      </c>
      <c r="D189" s="128">
        <f t="shared" si="15"/>
        <v>0</v>
      </c>
      <c r="E189" s="128">
        <f t="shared" si="16"/>
        <v>0</v>
      </c>
      <c r="F189" s="128">
        <f t="shared" si="17"/>
        <v>0</v>
      </c>
      <c r="G189" s="129">
        <f t="shared" si="20"/>
        <v>0</v>
      </c>
    </row>
    <row r="190" spans="1:7" ht="12.75">
      <c r="A190" s="122">
        <f t="shared" si="18"/>
        <v>169</v>
      </c>
      <c r="B190" s="123">
        <f t="shared" si="14"/>
        <v>41670</v>
      </c>
      <c r="C190" s="124">
        <f t="shared" si="19"/>
        <v>0</v>
      </c>
      <c r="D190" s="124">
        <f t="shared" si="15"/>
        <v>0</v>
      </c>
      <c r="E190" s="124">
        <f t="shared" si="16"/>
        <v>0</v>
      </c>
      <c r="F190" s="124">
        <f t="shared" si="17"/>
        <v>0</v>
      </c>
      <c r="G190" s="125">
        <f t="shared" si="20"/>
        <v>0</v>
      </c>
    </row>
    <row r="191" spans="1:7" ht="12.75">
      <c r="A191" s="122">
        <f t="shared" si="18"/>
        <v>170</v>
      </c>
      <c r="B191" s="123">
        <f t="shared" si="14"/>
        <v>41701</v>
      </c>
      <c r="C191" s="124">
        <f t="shared" si="19"/>
        <v>0</v>
      </c>
      <c r="D191" s="124">
        <f t="shared" si="15"/>
        <v>0</v>
      </c>
      <c r="E191" s="124">
        <f t="shared" si="16"/>
        <v>0</v>
      </c>
      <c r="F191" s="124">
        <f t="shared" si="17"/>
        <v>0</v>
      </c>
      <c r="G191" s="125">
        <f t="shared" si="20"/>
        <v>0</v>
      </c>
    </row>
    <row r="192" spans="1:7" ht="12.75">
      <c r="A192" s="122">
        <f t="shared" si="18"/>
        <v>171</v>
      </c>
      <c r="B192" s="123">
        <f t="shared" si="14"/>
        <v>41729</v>
      </c>
      <c r="C192" s="124">
        <f t="shared" si="19"/>
        <v>0</v>
      </c>
      <c r="D192" s="124">
        <f t="shared" si="15"/>
        <v>0</v>
      </c>
      <c r="E192" s="124">
        <f t="shared" si="16"/>
        <v>0</v>
      </c>
      <c r="F192" s="124">
        <f t="shared" si="17"/>
        <v>0</v>
      </c>
      <c r="G192" s="125">
        <f t="shared" si="20"/>
        <v>0</v>
      </c>
    </row>
    <row r="193" spans="1:7" ht="12.75">
      <c r="A193" s="122">
        <f t="shared" si="18"/>
        <v>172</v>
      </c>
      <c r="B193" s="123">
        <f t="shared" si="14"/>
        <v>41760</v>
      </c>
      <c r="C193" s="124">
        <f t="shared" si="19"/>
        <v>0</v>
      </c>
      <c r="D193" s="124">
        <f t="shared" si="15"/>
        <v>0</v>
      </c>
      <c r="E193" s="124">
        <f t="shared" si="16"/>
        <v>0</v>
      </c>
      <c r="F193" s="124">
        <f t="shared" si="17"/>
        <v>0</v>
      </c>
      <c r="G193" s="125">
        <f t="shared" si="20"/>
        <v>0</v>
      </c>
    </row>
    <row r="194" spans="1:7" ht="12.75">
      <c r="A194" s="122">
        <f t="shared" si="18"/>
        <v>173</v>
      </c>
      <c r="B194" s="123">
        <f t="shared" si="14"/>
        <v>41790</v>
      </c>
      <c r="C194" s="124">
        <f t="shared" si="19"/>
        <v>0</v>
      </c>
      <c r="D194" s="124">
        <f t="shared" si="15"/>
        <v>0</v>
      </c>
      <c r="E194" s="124">
        <f t="shared" si="16"/>
        <v>0</v>
      </c>
      <c r="F194" s="124">
        <f t="shared" si="17"/>
        <v>0</v>
      </c>
      <c r="G194" s="125">
        <f t="shared" si="20"/>
        <v>0</v>
      </c>
    </row>
    <row r="195" spans="1:7" ht="12.75">
      <c r="A195" s="122">
        <f t="shared" si="18"/>
        <v>174</v>
      </c>
      <c r="B195" s="123">
        <f t="shared" si="14"/>
        <v>41821</v>
      </c>
      <c r="C195" s="124">
        <f t="shared" si="19"/>
        <v>0</v>
      </c>
      <c r="D195" s="124">
        <f t="shared" si="15"/>
        <v>0</v>
      </c>
      <c r="E195" s="124">
        <f t="shared" si="16"/>
        <v>0</v>
      </c>
      <c r="F195" s="124">
        <f t="shared" si="17"/>
        <v>0</v>
      </c>
      <c r="G195" s="125">
        <f t="shared" si="20"/>
        <v>0</v>
      </c>
    </row>
    <row r="196" spans="1:7" ht="12.75">
      <c r="A196" s="122">
        <f t="shared" si="18"/>
        <v>175</v>
      </c>
      <c r="B196" s="123">
        <f t="shared" si="14"/>
        <v>41851</v>
      </c>
      <c r="C196" s="124">
        <f t="shared" si="19"/>
        <v>0</v>
      </c>
      <c r="D196" s="124">
        <f t="shared" si="15"/>
        <v>0</v>
      </c>
      <c r="E196" s="124">
        <f t="shared" si="16"/>
        <v>0</v>
      </c>
      <c r="F196" s="124">
        <f t="shared" si="17"/>
        <v>0</v>
      </c>
      <c r="G196" s="125">
        <f t="shared" si="20"/>
        <v>0</v>
      </c>
    </row>
    <row r="197" spans="1:7" ht="12.75">
      <c r="A197" s="122">
        <f t="shared" si="18"/>
        <v>176</v>
      </c>
      <c r="B197" s="123">
        <f t="shared" si="14"/>
        <v>41882</v>
      </c>
      <c r="C197" s="124">
        <f t="shared" si="19"/>
        <v>0</v>
      </c>
      <c r="D197" s="124">
        <f t="shared" si="15"/>
        <v>0</v>
      </c>
      <c r="E197" s="124">
        <f t="shared" si="16"/>
        <v>0</v>
      </c>
      <c r="F197" s="124">
        <f t="shared" si="17"/>
        <v>0</v>
      </c>
      <c r="G197" s="125">
        <f t="shared" si="20"/>
        <v>0</v>
      </c>
    </row>
    <row r="198" spans="1:7" ht="12.75">
      <c r="A198" s="122">
        <f t="shared" si="18"/>
        <v>177</v>
      </c>
      <c r="B198" s="123">
        <f t="shared" si="14"/>
        <v>41913</v>
      </c>
      <c r="C198" s="124">
        <f t="shared" si="19"/>
        <v>0</v>
      </c>
      <c r="D198" s="124">
        <f t="shared" si="15"/>
        <v>0</v>
      </c>
      <c r="E198" s="124">
        <f t="shared" si="16"/>
        <v>0</v>
      </c>
      <c r="F198" s="124">
        <f t="shared" si="17"/>
        <v>0</v>
      </c>
      <c r="G198" s="125">
        <f t="shared" si="20"/>
        <v>0</v>
      </c>
    </row>
    <row r="199" spans="1:7" ht="12.75">
      <c r="A199" s="122">
        <f t="shared" si="18"/>
        <v>178</v>
      </c>
      <c r="B199" s="123">
        <f t="shared" si="14"/>
        <v>41943</v>
      </c>
      <c r="C199" s="124">
        <f t="shared" si="19"/>
        <v>0</v>
      </c>
      <c r="D199" s="124">
        <f t="shared" si="15"/>
        <v>0</v>
      </c>
      <c r="E199" s="124">
        <f t="shared" si="16"/>
        <v>0</v>
      </c>
      <c r="F199" s="124">
        <f t="shared" si="17"/>
        <v>0</v>
      </c>
      <c r="G199" s="125">
        <f t="shared" si="20"/>
        <v>0</v>
      </c>
    </row>
    <row r="200" spans="1:7" ht="12.75">
      <c r="A200" s="122">
        <f t="shared" si="18"/>
        <v>179</v>
      </c>
      <c r="B200" s="123">
        <f t="shared" si="14"/>
        <v>41974</v>
      </c>
      <c r="C200" s="124">
        <f t="shared" si="19"/>
        <v>0</v>
      </c>
      <c r="D200" s="124">
        <f t="shared" si="15"/>
        <v>0</v>
      </c>
      <c r="E200" s="124">
        <f t="shared" si="16"/>
        <v>0</v>
      </c>
      <c r="F200" s="124">
        <f t="shared" si="17"/>
        <v>0</v>
      </c>
      <c r="G200" s="125">
        <f t="shared" si="20"/>
        <v>0</v>
      </c>
    </row>
    <row r="201" spans="1:7" ht="12.75">
      <c r="A201" s="126">
        <f t="shared" si="18"/>
        <v>180</v>
      </c>
      <c r="B201" s="127">
        <f t="shared" si="14"/>
        <v>42004</v>
      </c>
      <c r="C201" s="128">
        <f t="shared" si="19"/>
        <v>0</v>
      </c>
      <c r="D201" s="128">
        <f t="shared" si="15"/>
        <v>0</v>
      </c>
      <c r="E201" s="128">
        <f t="shared" si="16"/>
        <v>0</v>
      </c>
      <c r="F201" s="128">
        <f t="shared" si="17"/>
        <v>0</v>
      </c>
      <c r="G201" s="129">
        <f t="shared" si="20"/>
        <v>0</v>
      </c>
    </row>
    <row r="202" spans="1:7" ht="12.75">
      <c r="A202" s="122">
        <f t="shared" si="18"/>
        <v>181</v>
      </c>
      <c r="B202" s="123">
        <f t="shared" si="14"/>
        <v>42035</v>
      </c>
      <c r="C202" s="124">
        <f t="shared" si="19"/>
        <v>0</v>
      </c>
      <c r="D202" s="124">
        <f t="shared" si="15"/>
        <v>0</v>
      </c>
      <c r="E202" s="124">
        <f t="shared" si="16"/>
        <v>0</v>
      </c>
      <c r="F202" s="124">
        <f t="shared" si="17"/>
        <v>0</v>
      </c>
      <c r="G202" s="125">
        <f t="shared" si="20"/>
        <v>0</v>
      </c>
    </row>
    <row r="203" spans="1:7" ht="12.75">
      <c r="A203" s="122">
        <f t="shared" si="18"/>
        <v>182</v>
      </c>
      <c r="B203" s="123">
        <f t="shared" si="14"/>
        <v>42066</v>
      </c>
      <c r="C203" s="124">
        <f t="shared" si="19"/>
        <v>0</v>
      </c>
      <c r="D203" s="124">
        <f t="shared" si="15"/>
        <v>0</v>
      </c>
      <c r="E203" s="124">
        <f t="shared" si="16"/>
        <v>0</v>
      </c>
      <c r="F203" s="124">
        <f t="shared" si="17"/>
        <v>0</v>
      </c>
      <c r="G203" s="125">
        <f t="shared" si="20"/>
        <v>0</v>
      </c>
    </row>
    <row r="204" spans="1:7" ht="12.75">
      <c r="A204" s="122">
        <f t="shared" si="18"/>
        <v>183</v>
      </c>
      <c r="B204" s="123">
        <f t="shared" si="14"/>
        <v>42094</v>
      </c>
      <c r="C204" s="124">
        <f t="shared" si="19"/>
        <v>0</v>
      </c>
      <c r="D204" s="124">
        <f t="shared" si="15"/>
        <v>0</v>
      </c>
      <c r="E204" s="124">
        <f t="shared" si="16"/>
        <v>0</v>
      </c>
      <c r="F204" s="124">
        <f t="shared" si="17"/>
        <v>0</v>
      </c>
      <c r="G204" s="125">
        <f t="shared" si="20"/>
        <v>0</v>
      </c>
    </row>
    <row r="205" spans="1:7" ht="12.75">
      <c r="A205" s="122">
        <f t="shared" si="18"/>
        <v>184</v>
      </c>
      <c r="B205" s="123">
        <f t="shared" si="14"/>
        <v>42125</v>
      </c>
      <c r="C205" s="124">
        <f t="shared" si="19"/>
        <v>0</v>
      </c>
      <c r="D205" s="124">
        <f t="shared" si="15"/>
        <v>0</v>
      </c>
      <c r="E205" s="124">
        <f t="shared" si="16"/>
        <v>0</v>
      </c>
      <c r="F205" s="124">
        <f t="shared" si="17"/>
        <v>0</v>
      </c>
      <c r="G205" s="125">
        <f t="shared" si="20"/>
        <v>0</v>
      </c>
    </row>
    <row r="206" spans="1:7" ht="12.75">
      <c r="A206" s="122">
        <f t="shared" si="18"/>
        <v>185</v>
      </c>
      <c r="B206" s="123">
        <f t="shared" si="14"/>
        <v>42155</v>
      </c>
      <c r="C206" s="124">
        <f t="shared" si="19"/>
        <v>0</v>
      </c>
      <c r="D206" s="124">
        <f t="shared" si="15"/>
        <v>0</v>
      </c>
      <c r="E206" s="124">
        <f t="shared" si="16"/>
        <v>0</v>
      </c>
      <c r="F206" s="124">
        <f t="shared" si="17"/>
        <v>0</v>
      </c>
      <c r="G206" s="125">
        <f t="shared" si="20"/>
        <v>0</v>
      </c>
    </row>
    <row r="207" spans="1:7" ht="12.75">
      <c r="A207" s="122">
        <f t="shared" si="18"/>
        <v>186</v>
      </c>
      <c r="B207" s="123">
        <f t="shared" si="14"/>
        <v>42186</v>
      </c>
      <c r="C207" s="124">
        <f t="shared" si="19"/>
        <v>0</v>
      </c>
      <c r="D207" s="124">
        <f t="shared" si="15"/>
        <v>0</v>
      </c>
      <c r="E207" s="124">
        <f t="shared" si="16"/>
        <v>0</v>
      </c>
      <c r="F207" s="124">
        <f t="shared" si="17"/>
        <v>0</v>
      </c>
      <c r="G207" s="125">
        <f t="shared" si="20"/>
        <v>0</v>
      </c>
    </row>
    <row r="208" spans="1:7" ht="12.75">
      <c r="A208" s="122">
        <f t="shared" si="18"/>
        <v>187</v>
      </c>
      <c r="B208" s="123">
        <f t="shared" si="14"/>
        <v>42216</v>
      </c>
      <c r="C208" s="124">
        <f t="shared" si="19"/>
        <v>0</v>
      </c>
      <c r="D208" s="124">
        <f t="shared" si="15"/>
        <v>0</v>
      </c>
      <c r="E208" s="124">
        <f t="shared" si="16"/>
        <v>0</v>
      </c>
      <c r="F208" s="124">
        <f t="shared" si="17"/>
        <v>0</v>
      </c>
      <c r="G208" s="125">
        <f t="shared" si="20"/>
        <v>0</v>
      </c>
    </row>
    <row r="209" spans="1:7" ht="12.75">
      <c r="A209" s="122">
        <f t="shared" si="18"/>
        <v>188</v>
      </c>
      <c r="B209" s="123">
        <f t="shared" si="14"/>
        <v>42247</v>
      </c>
      <c r="C209" s="124">
        <f t="shared" si="19"/>
        <v>0</v>
      </c>
      <c r="D209" s="124">
        <f t="shared" si="15"/>
        <v>0</v>
      </c>
      <c r="E209" s="124">
        <f t="shared" si="16"/>
        <v>0</v>
      </c>
      <c r="F209" s="124">
        <f t="shared" si="17"/>
        <v>0</v>
      </c>
      <c r="G209" s="125">
        <f t="shared" si="20"/>
        <v>0</v>
      </c>
    </row>
    <row r="210" spans="1:7" ht="12.75">
      <c r="A210" s="122">
        <f t="shared" si="18"/>
        <v>189</v>
      </c>
      <c r="B210" s="123">
        <f t="shared" si="14"/>
        <v>42278</v>
      </c>
      <c r="C210" s="124">
        <f t="shared" si="19"/>
        <v>0</v>
      </c>
      <c r="D210" s="124">
        <f t="shared" si="15"/>
        <v>0</v>
      </c>
      <c r="E210" s="124">
        <f t="shared" si="16"/>
        <v>0</v>
      </c>
      <c r="F210" s="124">
        <f t="shared" si="17"/>
        <v>0</v>
      </c>
      <c r="G210" s="125">
        <f t="shared" si="20"/>
        <v>0</v>
      </c>
    </row>
    <row r="211" spans="1:7" ht="12.75">
      <c r="A211" s="122">
        <f t="shared" si="18"/>
        <v>190</v>
      </c>
      <c r="B211" s="123">
        <f t="shared" si="14"/>
        <v>42308</v>
      </c>
      <c r="C211" s="124">
        <f t="shared" si="19"/>
        <v>0</v>
      </c>
      <c r="D211" s="124">
        <f t="shared" si="15"/>
        <v>0</v>
      </c>
      <c r="E211" s="124">
        <f t="shared" si="16"/>
        <v>0</v>
      </c>
      <c r="F211" s="124">
        <f t="shared" si="17"/>
        <v>0</v>
      </c>
      <c r="G211" s="125">
        <f t="shared" si="20"/>
        <v>0</v>
      </c>
    </row>
    <row r="212" spans="1:7" ht="12.75">
      <c r="A212" s="122">
        <f t="shared" si="18"/>
        <v>191</v>
      </c>
      <c r="B212" s="123">
        <f t="shared" si="14"/>
        <v>42339</v>
      </c>
      <c r="C212" s="124">
        <f t="shared" si="19"/>
        <v>0</v>
      </c>
      <c r="D212" s="124">
        <f t="shared" si="15"/>
        <v>0</v>
      </c>
      <c r="E212" s="124">
        <f t="shared" si="16"/>
        <v>0</v>
      </c>
      <c r="F212" s="124">
        <f t="shared" si="17"/>
        <v>0</v>
      </c>
      <c r="G212" s="125">
        <f t="shared" si="20"/>
        <v>0</v>
      </c>
    </row>
    <row r="213" spans="1:7" ht="12.75">
      <c r="A213" s="126">
        <f t="shared" si="18"/>
        <v>192</v>
      </c>
      <c r="B213" s="127">
        <f t="shared" si="14"/>
        <v>42369</v>
      </c>
      <c r="C213" s="128">
        <f t="shared" si="19"/>
        <v>0</v>
      </c>
      <c r="D213" s="128">
        <f t="shared" si="15"/>
        <v>0</v>
      </c>
      <c r="E213" s="128">
        <f t="shared" si="16"/>
        <v>0</v>
      </c>
      <c r="F213" s="128">
        <f t="shared" si="17"/>
        <v>0</v>
      </c>
      <c r="G213" s="129">
        <f t="shared" si="20"/>
        <v>0</v>
      </c>
    </row>
    <row r="214" spans="1:7" ht="12.75">
      <c r="A214" s="122">
        <f t="shared" si="18"/>
        <v>193</v>
      </c>
      <c r="B214" s="123">
        <f aca="true" t="shared" si="21" ref="B214:B277">Mostrar.fecha</f>
        <v>42400</v>
      </c>
      <c r="C214" s="124">
        <f t="shared" si="19"/>
        <v>0</v>
      </c>
      <c r="D214" s="124">
        <f aca="true" t="shared" si="22" ref="D214:D277">Interés</f>
        <v>0</v>
      </c>
      <c r="E214" s="124">
        <f aca="true" t="shared" si="23" ref="E214:E277">Capital</f>
        <v>0</v>
      </c>
      <c r="F214" s="124">
        <f aca="true" t="shared" si="24" ref="F214:F277">Saldo.final</f>
        <v>0</v>
      </c>
      <c r="G214" s="125">
        <f t="shared" si="20"/>
        <v>0</v>
      </c>
    </row>
    <row r="215" spans="1:7" ht="12.75">
      <c r="A215" s="122">
        <f aca="true" t="shared" si="25" ref="A215:A278">Núm.pago</f>
        <v>194</v>
      </c>
      <c r="B215" s="123">
        <f t="shared" si="21"/>
        <v>42431</v>
      </c>
      <c r="C215" s="124">
        <f aca="true" t="shared" si="26" ref="C215:C278">Saldo.inicial</f>
        <v>0</v>
      </c>
      <c r="D215" s="124">
        <f t="shared" si="22"/>
        <v>0</v>
      </c>
      <c r="E215" s="124">
        <f t="shared" si="23"/>
        <v>0</v>
      </c>
      <c r="F215" s="124">
        <f t="shared" si="24"/>
        <v>0</v>
      </c>
      <c r="G215" s="125">
        <f aca="true" t="shared" si="27" ref="G215:G278">Interés.acumulado</f>
        <v>0</v>
      </c>
    </row>
    <row r="216" spans="1:7" ht="12.75">
      <c r="A216" s="122">
        <f t="shared" si="25"/>
        <v>195</v>
      </c>
      <c r="B216" s="123">
        <f t="shared" si="21"/>
        <v>42460</v>
      </c>
      <c r="C216" s="124">
        <f t="shared" si="26"/>
        <v>0</v>
      </c>
      <c r="D216" s="124">
        <f t="shared" si="22"/>
        <v>0</v>
      </c>
      <c r="E216" s="124">
        <f t="shared" si="23"/>
        <v>0</v>
      </c>
      <c r="F216" s="124">
        <f t="shared" si="24"/>
        <v>0</v>
      </c>
      <c r="G216" s="125">
        <f t="shared" si="27"/>
        <v>0</v>
      </c>
    </row>
    <row r="217" spans="1:7" ht="12.75">
      <c r="A217" s="122">
        <f t="shared" si="25"/>
        <v>196</v>
      </c>
      <c r="B217" s="123">
        <f t="shared" si="21"/>
        <v>42491</v>
      </c>
      <c r="C217" s="124">
        <f t="shared" si="26"/>
        <v>0</v>
      </c>
      <c r="D217" s="124">
        <f t="shared" si="22"/>
        <v>0</v>
      </c>
      <c r="E217" s="124">
        <f t="shared" si="23"/>
        <v>0</v>
      </c>
      <c r="F217" s="124">
        <f t="shared" si="24"/>
        <v>0</v>
      </c>
      <c r="G217" s="125">
        <f t="shared" si="27"/>
        <v>0</v>
      </c>
    </row>
    <row r="218" spans="1:7" ht="12.75">
      <c r="A218" s="122">
        <f t="shared" si="25"/>
        <v>197</v>
      </c>
      <c r="B218" s="123">
        <f t="shared" si="21"/>
        <v>42521</v>
      </c>
      <c r="C218" s="124">
        <f t="shared" si="26"/>
        <v>0</v>
      </c>
      <c r="D218" s="124">
        <f t="shared" si="22"/>
        <v>0</v>
      </c>
      <c r="E218" s="124">
        <f t="shared" si="23"/>
        <v>0</v>
      </c>
      <c r="F218" s="124">
        <f t="shared" si="24"/>
        <v>0</v>
      </c>
      <c r="G218" s="125">
        <f t="shared" si="27"/>
        <v>0</v>
      </c>
    </row>
    <row r="219" spans="1:7" ht="12.75">
      <c r="A219" s="122">
        <f t="shared" si="25"/>
        <v>198</v>
      </c>
      <c r="B219" s="123">
        <f t="shared" si="21"/>
        <v>42552</v>
      </c>
      <c r="C219" s="124">
        <f t="shared" si="26"/>
        <v>0</v>
      </c>
      <c r="D219" s="124">
        <f t="shared" si="22"/>
        <v>0</v>
      </c>
      <c r="E219" s="124">
        <f t="shared" si="23"/>
        <v>0</v>
      </c>
      <c r="F219" s="124">
        <f t="shared" si="24"/>
        <v>0</v>
      </c>
      <c r="G219" s="125">
        <f t="shared" si="27"/>
        <v>0</v>
      </c>
    </row>
    <row r="220" spans="1:7" ht="12.75">
      <c r="A220" s="122">
        <f t="shared" si="25"/>
        <v>199</v>
      </c>
      <c r="B220" s="123">
        <f t="shared" si="21"/>
        <v>42582</v>
      </c>
      <c r="C220" s="124">
        <f t="shared" si="26"/>
        <v>0</v>
      </c>
      <c r="D220" s="124">
        <f t="shared" si="22"/>
        <v>0</v>
      </c>
      <c r="E220" s="124">
        <f t="shared" si="23"/>
        <v>0</v>
      </c>
      <c r="F220" s="124">
        <f t="shared" si="24"/>
        <v>0</v>
      </c>
      <c r="G220" s="125">
        <f t="shared" si="27"/>
        <v>0</v>
      </c>
    </row>
    <row r="221" spans="1:7" ht="12.75">
      <c r="A221" s="122">
        <f t="shared" si="25"/>
        <v>200</v>
      </c>
      <c r="B221" s="123">
        <f t="shared" si="21"/>
        <v>42613</v>
      </c>
      <c r="C221" s="124">
        <f t="shared" si="26"/>
        <v>0</v>
      </c>
      <c r="D221" s="124">
        <f t="shared" si="22"/>
        <v>0</v>
      </c>
      <c r="E221" s="124">
        <f t="shared" si="23"/>
        <v>0</v>
      </c>
      <c r="F221" s="124">
        <f t="shared" si="24"/>
        <v>0</v>
      </c>
      <c r="G221" s="125">
        <f t="shared" si="27"/>
        <v>0</v>
      </c>
    </row>
    <row r="222" spans="1:7" ht="12.75">
      <c r="A222" s="122">
        <f t="shared" si="25"/>
        <v>201</v>
      </c>
      <c r="B222" s="123">
        <f t="shared" si="21"/>
        <v>42644</v>
      </c>
      <c r="C222" s="124">
        <f t="shared" si="26"/>
        <v>0</v>
      </c>
      <c r="D222" s="124">
        <f t="shared" si="22"/>
        <v>0</v>
      </c>
      <c r="E222" s="124">
        <f t="shared" si="23"/>
        <v>0</v>
      </c>
      <c r="F222" s="124">
        <f t="shared" si="24"/>
        <v>0</v>
      </c>
      <c r="G222" s="125">
        <f t="shared" si="27"/>
        <v>0</v>
      </c>
    </row>
    <row r="223" spans="1:7" ht="12.75">
      <c r="A223" s="122">
        <f t="shared" si="25"/>
        <v>202</v>
      </c>
      <c r="B223" s="123">
        <f t="shared" si="21"/>
        <v>42674</v>
      </c>
      <c r="C223" s="124">
        <f t="shared" si="26"/>
        <v>0</v>
      </c>
      <c r="D223" s="124">
        <f t="shared" si="22"/>
        <v>0</v>
      </c>
      <c r="E223" s="124">
        <f t="shared" si="23"/>
        <v>0</v>
      </c>
      <c r="F223" s="124">
        <f t="shared" si="24"/>
        <v>0</v>
      </c>
      <c r="G223" s="125">
        <f t="shared" si="27"/>
        <v>0</v>
      </c>
    </row>
    <row r="224" spans="1:7" ht="12.75">
      <c r="A224" s="122">
        <f t="shared" si="25"/>
        <v>203</v>
      </c>
      <c r="B224" s="123">
        <f t="shared" si="21"/>
        <v>42705</v>
      </c>
      <c r="C224" s="124">
        <f t="shared" si="26"/>
        <v>0</v>
      </c>
      <c r="D224" s="124">
        <f t="shared" si="22"/>
        <v>0</v>
      </c>
      <c r="E224" s="124">
        <f t="shared" si="23"/>
        <v>0</v>
      </c>
      <c r="F224" s="124">
        <f t="shared" si="24"/>
        <v>0</v>
      </c>
      <c r="G224" s="125">
        <f t="shared" si="27"/>
        <v>0</v>
      </c>
    </row>
    <row r="225" spans="1:7" ht="12.75">
      <c r="A225" s="126">
        <f t="shared" si="25"/>
        <v>204</v>
      </c>
      <c r="B225" s="127">
        <f t="shared" si="21"/>
        <v>42735</v>
      </c>
      <c r="C225" s="128">
        <f t="shared" si="26"/>
        <v>0</v>
      </c>
      <c r="D225" s="128">
        <f t="shared" si="22"/>
        <v>0</v>
      </c>
      <c r="E225" s="128">
        <f t="shared" si="23"/>
        <v>0</v>
      </c>
      <c r="F225" s="128">
        <f t="shared" si="24"/>
        <v>0</v>
      </c>
      <c r="G225" s="129">
        <f t="shared" si="27"/>
        <v>0</v>
      </c>
    </row>
    <row r="226" spans="1:7" ht="12.75">
      <c r="A226" s="122">
        <f t="shared" si="25"/>
        <v>205</v>
      </c>
      <c r="B226" s="123">
        <f t="shared" si="21"/>
        <v>42766</v>
      </c>
      <c r="C226" s="124">
        <f t="shared" si="26"/>
        <v>0</v>
      </c>
      <c r="D226" s="124">
        <f t="shared" si="22"/>
        <v>0</v>
      </c>
      <c r="E226" s="124">
        <f t="shared" si="23"/>
        <v>0</v>
      </c>
      <c r="F226" s="124">
        <f t="shared" si="24"/>
        <v>0</v>
      </c>
      <c r="G226" s="125">
        <f t="shared" si="27"/>
        <v>0</v>
      </c>
    </row>
    <row r="227" spans="1:7" ht="12.75">
      <c r="A227" s="122">
        <f t="shared" si="25"/>
        <v>206</v>
      </c>
      <c r="B227" s="123">
        <f t="shared" si="21"/>
        <v>42797</v>
      </c>
      <c r="C227" s="124">
        <f t="shared" si="26"/>
        <v>0</v>
      </c>
      <c r="D227" s="124">
        <f t="shared" si="22"/>
        <v>0</v>
      </c>
      <c r="E227" s="124">
        <f t="shared" si="23"/>
        <v>0</v>
      </c>
      <c r="F227" s="124">
        <f t="shared" si="24"/>
        <v>0</v>
      </c>
      <c r="G227" s="125">
        <f t="shared" si="27"/>
        <v>0</v>
      </c>
    </row>
    <row r="228" spans="1:7" ht="12.75">
      <c r="A228" s="122">
        <f t="shared" si="25"/>
        <v>207</v>
      </c>
      <c r="B228" s="123">
        <f t="shared" si="21"/>
        <v>42825</v>
      </c>
      <c r="C228" s="124">
        <f t="shared" si="26"/>
        <v>0</v>
      </c>
      <c r="D228" s="124">
        <f t="shared" si="22"/>
        <v>0</v>
      </c>
      <c r="E228" s="124">
        <f t="shared" si="23"/>
        <v>0</v>
      </c>
      <c r="F228" s="124">
        <f t="shared" si="24"/>
        <v>0</v>
      </c>
      <c r="G228" s="125">
        <f t="shared" si="27"/>
        <v>0</v>
      </c>
    </row>
    <row r="229" spans="1:7" ht="12.75">
      <c r="A229" s="122">
        <f t="shared" si="25"/>
        <v>208</v>
      </c>
      <c r="B229" s="123">
        <f t="shared" si="21"/>
        <v>42856</v>
      </c>
      <c r="C229" s="124">
        <f t="shared" si="26"/>
        <v>0</v>
      </c>
      <c r="D229" s="124">
        <f t="shared" si="22"/>
        <v>0</v>
      </c>
      <c r="E229" s="124">
        <f t="shared" si="23"/>
        <v>0</v>
      </c>
      <c r="F229" s="124">
        <f t="shared" si="24"/>
        <v>0</v>
      </c>
      <c r="G229" s="125">
        <f t="shared" si="27"/>
        <v>0</v>
      </c>
    </row>
    <row r="230" spans="1:7" ht="12.75">
      <c r="A230" s="122">
        <f t="shared" si="25"/>
        <v>209</v>
      </c>
      <c r="B230" s="123">
        <f t="shared" si="21"/>
        <v>42886</v>
      </c>
      <c r="C230" s="124">
        <f t="shared" si="26"/>
        <v>0</v>
      </c>
      <c r="D230" s="124">
        <f t="shared" si="22"/>
        <v>0</v>
      </c>
      <c r="E230" s="124">
        <f t="shared" si="23"/>
        <v>0</v>
      </c>
      <c r="F230" s="124">
        <f t="shared" si="24"/>
        <v>0</v>
      </c>
      <c r="G230" s="125">
        <f t="shared" si="27"/>
        <v>0</v>
      </c>
    </row>
    <row r="231" spans="1:7" ht="12.75">
      <c r="A231" s="122">
        <f t="shared" si="25"/>
        <v>210</v>
      </c>
      <c r="B231" s="123">
        <f t="shared" si="21"/>
        <v>42917</v>
      </c>
      <c r="C231" s="124">
        <f t="shared" si="26"/>
        <v>0</v>
      </c>
      <c r="D231" s="124">
        <f t="shared" si="22"/>
        <v>0</v>
      </c>
      <c r="E231" s="124">
        <f t="shared" si="23"/>
        <v>0</v>
      </c>
      <c r="F231" s="124">
        <f t="shared" si="24"/>
        <v>0</v>
      </c>
      <c r="G231" s="125">
        <f t="shared" si="27"/>
        <v>0</v>
      </c>
    </row>
    <row r="232" spans="1:7" ht="12.75">
      <c r="A232" s="122">
        <f t="shared" si="25"/>
        <v>211</v>
      </c>
      <c r="B232" s="123">
        <f t="shared" si="21"/>
        <v>42947</v>
      </c>
      <c r="C232" s="124">
        <f t="shared" si="26"/>
        <v>0</v>
      </c>
      <c r="D232" s="124">
        <f t="shared" si="22"/>
        <v>0</v>
      </c>
      <c r="E232" s="124">
        <f t="shared" si="23"/>
        <v>0</v>
      </c>
      <c r="F232" s="124">
        <f t="shared" si="24"/>
        <v>0</v>
      </c>
      <c r="G232" s="125">
        <f t="shared" si="27"/>
        <v>0</v>
      </c>
    </row>
    <row r="233" spans="1:7" ht="12.75">
      <c r="A233" s="122">
        <f t="shared" si="25"/>
        <v>212</v>
      </c>
      <c r="B233" s="123">
        <f t="shared" si="21"/>
        <v>42978</v>
      </c>
      <c r="C233" s="124">
        <f t="shared" si="26"/>
        <v>0</v>
      </c>
      <c r="D233" s="124">
        <f t="shared" si="22"/>
        <v>0</v>
      </c>
      <c r="E233" s="124">
        <f t="shared" si="23"/>
        <v>0</v>
      </c>
      <c r="F233" s="124">
        <f t="shared" si="24"/>
        <v>0</v>
      </c>
      <c r="G233" s="125">
        <f t="shared" si="27"/>
        <v>0</v>
      </c>
    </row>
    <row r="234" spans="1:7" ht="12.75">
      <c r="A234" s="122">
        <f t="shared" si="25"/>
        <v>213</v>
      </c>
      <c r="B234" s="123">
        <f t="shared" si="21"/>
        <v>43009</v>
      </c>
      <c r="C234" s="124">
        <f t="shared" si="26"/>
        <v>0</v>
      </c>
      <c r="D234" s="124">
        <f t="shared" si="22"/>
        <v>0</v>
      </c>
      <c r="E234" s="124">
        <f t="shared" si="23"/>
        <v>0</v>
      </c>
      <c r="F234" s="124">
        <f t="shared" si="24"/>
        <v>0</v>
      </c>
      <c r="G234" s="125">
        <f t="shared" si="27"/>
        <v>0</v>
      </c>
    </row>
    <row r="235" spans="1:7" ht="12.75">
      <c r="A235" s="122">
        <f t="shared" si="25"/>
        <v>214</v>
      </c>
      <c r="B235" s="123">
        <f t="shared" si="21"/>
        <v>43039</v>
      </c>
      <c r="C235" s="124">
        <f t="shared" si="26"/>
        <v>0</v>
      </c>
      <c r="D235" s="124">
        <f t="shared" si="22"/>
        <v>0</v>
      </c>
      <c r="E235" s="124">
        <f t="shared" si="23"/>
        <v>0</v>
      </c>
      <c r="F235" s="124">
        <f t="shared" si="24"/>
        <v>0</v>
      </c>
      <c r="G235" s="125">
        <f t="shared" si="27"/>
        <v>0</v>
      </c>
    </row>
    <row r="236" spans="1:7" ht="12.75">
      <c r="A236" s="122">
        <f t="shared" si="25"/>
        <v>215</v>
      </c>
      <c r="B236" s="123">
        <f t="shared" si="21"/>
        <v>43070</v>
      </c>
      <c r="C236" s="124">
        <f t="shared" si="26"/>
        <v>0</v>
      </c>
      <c r="D236" s="124">
        <f t="shared" si="22"/>
        <v>0</v>
      </c>
      <c r="E236" s="124">
        <f t="shared" si="23"/>
        <v>0</v>
      </c>
      <c r="F236" s="124">
        <f t="shared" si="24"/>
        <v>0</v>
      </c>
      <c r="G236" s="125">
        <f t="shared" si="27"/>
        <v>0</v>
      </c>
    </row>
    <row r="237" spans="1:7" ht="12.75">
      <c r="A237" s="126">
        <f t="shared" si="25"/>
        <v>216</v>
      </c>
      <c r="B237" s="127">
        <f t="shared" si="21"/>
        <v>43100</v>
      </c>
      <c r="C237" s="128">
        <f t="shared" si="26"/>
        <v>0</v>
      </c>
      <c r="D237" s="128">
        <f t="shared" si="22"/>
        <v>0</v>
      </c>
      <c r="E237" s="128">
        <f t="shared" si="23"/>
        <v>0</v>
      </c>
      <c r="F237" s="128">
        <f t="shared" si="24"/>
        <v>0</v>
      </c>
      <c r="G237" s="129">
        <f t="shared" si="27"/>
        <v>0</v>
      </c>
    </row>
    <row r="238" spans="1:7" ht="12.75">
      <c r="A238" s="122">
        <f t="shared" si="25"/>
        <v>217</v>
      </c>
      <c r="B238" s="123">
        <f t="shared" si="21"/>
        <v>43131</v>
      </c>
      <c r="C238" s="124">
        <f t="shared" si="26"/>
        <v>0</v>
      </c>
      <c r="D238" s="124">
        <f t="shared" si="22"/>
        <v>0</v>
      </c>
      <c r="E238" s="124">
        <f t="shared" si="23"/>
        <v>0</v>
      </c>
      <c r="F238" s="124">
        <f t="shared" si="24"/>
        <v>0</v>
      </c>
      <c r="G238" s="125">
        <f t="shared" si="27"/>
        <v>0</v>
      </c>
    </row>
    <row r="239" spans="1:7" ht="12.75">
      <c r="A239" s="122">
        <f t="shared" si="25"/>
        <v>218</v>
      </c>
      <c r="B239" s="123">
        <f t="shared" si="21"/>
        <v>43162</v>
      </c>
      <c r="C239" s="124">
        <f t="shared" si="26"/>
        <v>0</v>
      </c>
      <c r="D239" s="124">
        <f t="shared" si="22"/>
        <v>0</v>
      </c>
      <c r="E239" s="124">
        <f t="shared" si="23"/>
        <v>0</v>
      </c>
      <c r="F239" s="124">
        <f t="shared" si="24"/>
        <v>0</v>
      </c>
      <c r="G239" s="125">
        <f t="shared" si="27"/>
        <v>0</v>
      </c>
    </row>
    <row r="240" spans="1:7" ht="12.75">
      <c r="A240" s="122">
        <f t="shared" si="25"/>
        <v>219</v>
      </c>
      <c r="B240" s="123">
        <f t="shared" si="21"/>
        <v>43190</v>
      </c>
      <c r="C240" s="124">
        <f t="shared" si="26"/>
        <v>0</v>
      </c>
      <c r="D240" s="124">
        <f t="shared" si="22"/>
        <v>0</v>
      </c>
      <c r="E240" s="124">
        <f t="shared" si="23"/>
        <v>0</v>
      </c>
      <c r="F240" s="124">
        <f t="shared" si="24"/>
        <v>0</v>
      </c>
      <c r="G240" s="125">
        <f t="shared" si="27"/>
        <v>0</v>
      </c>
    </row>
    <row r="241" spans="1:7" ht="12.75">
      <c r="A241" s="122">
        <f t="shared" si="25"/>
        <v>220</v>
      </c>
      <c r="B241" s="123">
        <f t="shared" si="21"/>
        <v>43221</v>
      </c>
      <c r="C241" s="124">
        <f t="shared" si="26"/>
        <v>0</v>
      </c>
      <c r="D241" s="124">
        <f t="shared" si="22"/>
        <v>0</v>
      </c>
      <c r="E241" s="124">
        <f t="shared" si="23"/>
        <v>0</v>
      </c>
      <c r="F241" s="124">
        <f t="shared" si="24"/>
        <v>0</v>
      </c>
      <c r="G241" s="125">
        <f t="shared" si="27"/>
        <v>0</v>
      </c>
    </row>
    <row r="242" spans="1:7" ht="12.75">
      <c r="A242" s="122">
        <f t="shared" si="25"/>
        <v>221</v>
      </c>
      <c r="B242" s="123">
        <f t="shared" si="21"/>
        <v>43251</v>
      </c>
      <c r="C242" s="124">
        <f t="shared" si="26"/>
        <v>0</v>
      </c>
      <c r="D242" s="124">
        <f t="shared" si="22"/>
        <v>0</v>
      </c>
      <c r="E242" s="124">
        <f t="shared" si="23"/>
        <v>0</v>
      </c>
      <c r="F242" s="124">
        <f t="shared" si="24"/>
        <v>0</v>
      </c>
      <c r="G242" s="125">
        <f t="shared" si="27"/>
        <v>0</v>
      </c>
    </row>
    <row r="243" spans="1:7" ht="12.75">
      <c r="A243" s="122">
        <f t="shared" si="25"/>
        <v>222</v>
      </c>
      <c r="B243" s="123">
        <f t="shared" si="21"/>
        <v>43282</v>
      </c>
      <c r="C243" s="124">
        <f t="shared" si="26"/>
        <v>0</v>
      </c>
      <c r="D243" s="124">
        <f t="shared" si="22"/>
        <v>0</v>
      </c>
      <c r="E243" s="124">
        <f t="shared" si="23"/>
        <v>0</v>
      </c>
      <c r="F243" s="124">
        <f t="shared" si="24"/>
        <v>0</v>
      </c>
      <c r="G243" s="125">
        <f t="shared" si="27"/>
        <v>0</v>
      </c>
    </row>
    <row r="244" spans="1:7" ht="12.75">
      <c r="A244" s="122">
        <f t="shared" si="25"/>
        <v>223</v>
      </c>
      <c r="B244" s="123">
        <f t="shared" si="21"/>
        <v>43312</v>
      </c>
      <c r="C244" s="124">
        <f t="shared" si="26"/>
        <v>0</v>
      </c>
      <c r="D244" s="124">
        <f t="shared" si="22"/>
        <v>0</v>
      </c>
      <c r="E244" s="124">
        <f t="shared" si="23"/>
        <v>0</v>
      </c>
      <c r="F244" s="124">
        <f t="shared" si="24"/>
        <v>0</v>
      </c>
      <c r="G244" s="125">
        <f t="shared" si="27"/>
        <v>0</v>
      </c>
    </row>
    <row r="245" spans="1:7" ht="12.75">
      <c r="A245" s="122">
        <f t="shared" si="25"/>
        <v>224</v>
      </c>
      <c r="B245" s="123">
        <f t="shared" si="21"/>
        <v>43343</v>
      </c>
      <c r="C245" s="124">
        <f t="shared" si="26"/>
        <v>0</v>
      </c>
      <c r="D245" s="124">
        <f t="shared" si="22"/>
        <v>0</v>
      </c>
      <c r="E245" s="124">
        <f t="shared" si="23"/>
        <v>0</v>
      </c>
      <c r="F245" s="124">
        <f t="shared" si="24"/>
        <v>0</v>
      </c>
      <c r="G245" s="125">
        <f t="shared" si="27"/>
        <v>0</v>
      </c>
    </row>
    <row r="246" spans="1:7" ht="12.75">
      <c r="A246" s="122">
        <f t="shared" si="25"/>
        <v>225</v>
      </c>
      <c r="B246" s="123">
        <f t="shared" si="21"/>
        <v>43374</v>
      </c>
      <c r="C246" s="124">
        <f t="shared" si="26"/>
        <v>0</v>
      </c>
      <c r="D246" s="124">
        <f t="shared" si="22"/>
        <v>0</v>
      </c>
      <c r="E246" s="124">
        <f t="shared" si="23"/>
        <v>0</v>
      </c>
      <c r="F246" s="124">
        <f t="shared" si="24"/>
        <v>0</v>
      </c>
      <c r="G246" s="125">
        <f t="shared" si="27"/>
        <v>0</v>
      </c>
    </row>
    <row r="247" spans="1:7" ht="12.75">
      <c r="A247" s="122">
        <f t="shared" si="25"/>
        <v>226</v>
      </c>
      <c r="B247" s="123">
        <f t="shared" si="21"/>
        <v>43404</v>
      </c>
      <c r="C247" s="124">
        <f t="shared" si="26"/>
        <v>0</v>
      </c>
      <c r="D247" s="124">
        <f t="shared" si="22"/>
        <v>0</v>
      </c>
      <c r="E247" s="124">
        <f t="shared" si="23"/>
        <v>0</v>
      </c>
      <c r="F247" s="124">
        <f t="shared" si="24"/>
        <v>0</v>
      </c>
      <c r="G247" s="125">
        <f t="shared" si="27"/>
        <v>0</v>
      </c>
    </row>
    <row r="248" spans="1:7" ht="12.75">
      <c r="A248" s="122">
        <f t="shared" si="25"/>
        <v>227</v>
      </c>
      <c r="B248" s="123">
        <f t="shared" si="21"/>
        <v>43435</v>
      </c>
      <c r="C248" s="124">
        <f t="shared" si="26"/>
        <v>0</v>
      </c>
      <c r="D248" s="124">
        <f t="shared" si="22"/>
        <v>0</v>
      </c>
      <c r="E248" s="124">
        <f t="shared" si="23"/>
        <v>0</v>
      </c>
      <c r="F248" s="124">
        <f t="shared" si="24"/>
        <v>0</v>
      </c>
      <c r="G248" s="125">
        <f t="shared" si="27"/>
        <v>0</v>
      </c>
    </row>
    <row r="249" spans="1:7" ht="12.75">
      <c r="A249" s="126">
        <f t="shared" si="25"/>
        <v>228</v>
      </c>
      <c r="B249" s="127">
        <f t="shared" si="21"/>
        <v>43465</v>
      </c>
      <c r="C249" s="128">
        <f t="shared" si="26"/>
        <v>0</v>
      </c>
      <c r="D249" s="128">
        <f t="shared" si="22"/>
        <v>0</v>
      </c>
      <c r="E249" s="128">
        <f t="shared" si="23"/>
        <v>0</v>
      </c>
      <c r="F249" s="128">
        <f t="shared" si="24"/>
        <v>0</v>
      </c>
      <c r="G249" s="129">
        <f t="shared" si="27"/>
        <v>0</v>
      </c>
    </row>
    <row r="250" spans="1:7" ht="12.75">
      <c r="A250" s="122">
        <f t="shared" si="25"/>
        <v>229</v>
      </c>
      <c r="B250" s="123">
        <f t="shared" si="21"/>
        <v>43496</v>
      </c>
      <c r="C250" s="124">
        <f t="shared" si="26"/>
        <v>0</v>
      </c>
      <c r="D250" s="124">
        <f t="shared" si="22"/>
        <v>0</v>
      </c>
      <c r="E250" s="124">
        <f t="shared" si="23"/>
        <v>0</v>
      </c>
      <c r="F250" s="124">
        <f t="shared" si="24"/>
        <v>0</v>
      </c>
      <c r="G250" s="125">
        <f t="shared" si="27"/>
        <v>0</v>
      </c>
    </row>
    <row r="251" spans="1:7" ht="12.75">
      <c r="A251" s="122">
        <f t="shared" si="25"/>
        <v>230</v>
      </c>
      <c r="B251" s="123">
        <f t="shared" si="21"/>
        <v>43527</v>
      </c>
      <c r="C251" s="124">
        <f t="shared" si="26"/>
        <v>0</v>
      </c>
      <c r="D251" s="124">
        <f t="shared" si="22"/>
        <v>0</v>
      </c>
      <c r="E251" s="124">
        <f t="shared" si="23"/>
        <v>0</v>
      </c>
      <c r="F251" s="124">
        <f t="shared" si="24"/>
        <v>0</v>
      </c>
      <c r="G251" s="125">
        <f t="shared" si="27"/>
        <v>0</v>
      </c>
    </row>
    <row r="252" spans="1:7" ht="12.75">
      <c r="A252" s="122">
        <f t="shared" si="25"/>
        <v>231</v>
      </c>
      <c r="B252" s="123">
        <f t="shared" si="21"/>
        <v>43555</v>
      </c>
      <c r="C252" s="124">
        <f t="shared" si="26"/>
        <v>0</v>
      </c>
      <c r="D252" s="124">
        <f t="shared" si="22"/>
        <v>0</v>
      </c>
      <c r="E252" s="124">
        <f t="shared" si="23"/>
        <v>0</v>
      </c>
      <c r="F252" s="124">
        <f t="shared" si="24"/>
        <v>0</v>
      </c>
      <c r="G252" s="125">
        <f t="shared" si="27"/>
        <v>0</v>
      </c>
    </row>
    <row r="253" spans="1:7" ht="12.75">
      <c r="A253" s="122">
        <f t="shared" si="25"/>
        <v>232</v>
      </c>
      <c r="B253" s="123">
        <f t="shared" si="21"/>
        <v>43586</v>
      </c>
      <c r="C253" s="124">
        <f t="shared" si="26"/>
        <v>0</v>
      </c>
      <c r="D253" s="124">
        <f t="shared" si="22"/>
        <v>0</v>
      </c>
      <c r="E253" s="124">
        <f t="shared" si="23"/>
        <v>0</v>
      </c>
      <c r="F253" s="124">
        <f t="shared" si="24"/>
        <v>0</v>
      </c>
      <c r="G253" s="125">
        <f t="shared" si="27"/>
        <v>0</v>
      </c>
    </row>
    <row r="254" spans="1:7" ht="12.75">
      <c r="A254" s="122">
        <f t="shared" si="25"/>
        <v>233</v>
      </c>
      <c r="B254" s="123">
        <f t="shared" si="21"/>
        <v>43616</v>
      </c>
      <c r="C254" s="124">
        <f t="shared" si="26"/>
        <v>0</v>
      </c>
      <c r="D254" s="124">
        <f t="shared" si="22"/>
        <v>0</v>
      </c>
      <c r="E254" s="124">
        <f t="shared" si="23"/>
        <v>0</v>
      </c>
      <c r="F254" s="124">
        <f t="shared" si="24"/>
        <v>0</v>
      </c>
      <c r="G254" s="125">
        <f t="shared" si="27"/>
        <v>0</v>
      </c>
    </row>
    <row r="255" spans="1:7" ht="12.75">
      <c r="A255" s="122">
        <f t="shared" si="25"/>
        <v>234</v>
      </c>
      <c r="B255" s="123">
        <f t="shared" si="21"/>
        <v>43647</v>
      </c>
      <c r="C255" s="124">
        <f t="shared" si="26"/>
        <v>0</v>
      </c>
      <c r="D255" s="124">
        <f t="shared" si="22"/>
        <v>0</v>
      </c>
      <c r="E255" s="124">
        <f t="shared" si="23"/>
        <v>0</v>
      </c>
      <c r="F255" s="124">
        <f t="shared" si="24"/>
        <v>0</v>
      </c>
      <c r="G255" s="125">
        <f t="shared" si="27"/>
        <v>0</v>
      </c>
    </row>
    <row r="256" spans="1:7" ht="12.75">
      <c r="A256" s="122">
        <f t="shared" si="25"/>
        <v>235</v>
      </c>
      <c r="B256" s="123">
        <f t="shared" si="21"/>
        <v>43677</v>
      </c>
      <c r="C256" s="124">
        <f t="shared" si="26"/>
        <v>0</v>
      </c>
      <c r="D256" s="124">
        <f t="shared" si="22"/>
        <v>0</v>
      </c>
      <c r="E256" s="124">
        <f t="shared" si="23"/>
        <v>0</v>
      </c>
      <c r="F256" s="124">
        <f t="shared" si="24"/>
        <v>0</v>
      </c>
      <c r="G256" s="125">
        <f t="shared" si="27"/>
        <v>0</v>
      </c>
    </row>
    <row r="257" spans="1:7" ht="12.75">
      <c r="A257" s="122">
        <f t="shared" si="25"/>
        <v>236</v>
      </c>
      <c r="B257" s="123">
        <f t="shared" si="21"/>
        <v>43708</v>
      </c>
      <c r="C257" s="124">
        <f t="shared" si="26"/>
        <v>0</v>
      </c>
      <c r="D257" s="124">
        <f t="shared" si="22"/>
        <v>0</v>
      </c>
      <c r="E257" s="124">
        <f t="shared" si="23"/>
        <v>0</v>
      </c>
      <c r="F257" s="124">
        <f t="shared" si="24"/>
        <v>0</v>
      </c>
      <c r="G257" s="125">
        <f t="shared" si="27"/>
        <v>0</v>
      </c>
    </row>
    <row r="258" spans="1:7" ht="12.75">
      <c r="A258" s="122">
        <f t="shared" si="25"/>
        <v>237</v>
      </c>
      <c r="B258" s="123">
        <f t="shared" si="21"/>
        <v>43739</v>
      </c>
      <c r="C258" s="124">
        <f t="shared" si="26"/>
        <v>0</v>
      </c>
      <c r="D258" s="124">
        <f t="shared" si="22"/>
        <v>0</v>
      </c>
      <c r="E258" s="124">
        <f t="shared" si="23"/>
        <v>0</v>
      </c>
      <c r="F258" s="124">
        <f t="shared" si="24"/>
        <v>0</v>
      </c>
      <c r="G258" s="125">
        <f t="shared" si="27"/>
        <v>0</v>
      </c>
    </row>
    <row r="259" spans="1:7" ht="12.75">
      <c r="A259" s="122">
        <f t="shared" si="25"/>
        <v>238</v>
      </c>
      <c r="B259" s="123">
        <f t="shared" si="21"/>
        <v>43769</v>
      </c>
      <c r="C259" s="124">
        <f t="shared" si="26"/>
        <v>0</v>
      </c>
      <c r="D259" s="124">
        <f t="shared" si="22"/>
        <v>0</v>
      </c>
      <c r="E259" s="124">
        <f t="shared" si="23"/>
        <v>0</v>
      </c>
      <c r="F259" s="124">
        <f t="shared" si="24"/>
        <v>0</v>
      </c>
      <c r="G259" s="125">
        <f t="shared" si="27"/>
        <v>0</v>
      </c>
    </row>
    <row r="260" spans="1:7" ht="12.75">
      <c r="A260" s="122">
        <f t="shared" si="25"/>
        <v>239</v>
      </c>
      <c r="B260" s="123">
        <f t="shared" si="21"/>
        <v>43800</v>
      </c>
      <c r="C260" s="124">
        <f t="shared" si="26"/>
        <v>0</v>
      </c>
      <c r="D260" s="124">
        <f t="shared" si="22"/>
        <v>0</v>
      </c>
      <c r="E260" s="124">
        <f t="shared" si="23"/>
        <v>0</v>
      </c>
      <c r="F260" s="124">
        <f t="shared" si="24"/>
        <v>0</v>
      </c>
      <c r="G260" s="125">
        <f t="shared" si="27"/>
        <v>0</v>
      </c>
    </row>
    <row r="261" spans="1:7" ht="12.75">
      <c r="A261" s="126">
        <f t="shared" si="25"/>
        <v>240</v>
      </c>
      <c r="B261" s="127">
        <f t="shared" si="21"/>
        <v>43830</v>
      </c>
      <c r="C261" s="128">
        <f t="shared" si="26"/>
        <v>0</v>
      </c>
      <c r="D261" s="128">
        <f t="shared" si="22"/>
        <v>0</v>
      </c>
      <c r="E261" s="128">
        <f t="shared" si="23"/>
        <v>0</v>
      </c>
      <c r="F261" s="128">
        <f t="shared" si="24"/>
        <v>0</v>
      </c>
      <c r="G261" s="129">
        <f t="shared" si="27"/>
        <v>0</v>
      </c>
    </row>
    <row r="262" spans="1:7" ht="12.75">
      <c r="A262" s="122">
        <f t="shared" si="25"/>
        <v>241</v>
      </c>
      <c r="B262" s="123">
        <f t="shared" si="21"/>
        <v>43861</v>
      </c>
      <c r="C262" s="124">
        <f t="shared" si="26"/>
        <v>0</v>
      </c>
      <c r="D262" s="124">
        <f t="shared" si="22"/>
        <v>0</v>
      </c>
      <c r="E262" s="124">
        <f t="shared" si="23"/>
        <v>0</v>
      </c>
      <c r="F262" s="124">
        <f t="shared" si="24"/>
        <v>0</v>
      </c>
      <c r="G262" s="125">
        <f t="shared" si="27"/>
        <v>0</v>
      </c>
    </row>
    <row r="263" spans="1:7" ht="12.75">
      <c r="A263" s="122">
        <f t="shared" si="25"/>
        <v>242</v>
      </c>
      <c r="B263" s="123">
        <f t="shared" si="21"/>
        <v>43892</v>
      </c>
      <c r="C263" s="124">
        <f t="shared" si="26"/>
        <v>0</v>
      </c>
      <c r="D263" s="124">
        <f t="shared" si="22"/>
        <v>0</v>
      </c>
      <c r="E263" s="124">
        <f t="shared" si="23"/>
        <v>0</v>
      </c>
      <c r="F263" s="124">
        <f t="shared" si="24"/>
        <v>0</v>
      </c>
      <c r="G263" s="125">
        <f t="shared" si="27"/>
        <v>0</v>
      </c>
    </row>
    <row r="264" spans="1:7" ht="12.75">
      <c r="A264" s="122">
        <f t="shared" si="25"/>
        <v>243</v>
      </c>
      <c r="B264" s="123">
        <f t="shared" si="21"/>
        <v>43921</v>
      </c>
      <c r="C264" s="124">
        <f t="shared" si="26"/>
        <v>0</v>
      </c>
      <c r="D264" s="124">
        <f t="shared" si="22"/>
        <v>0</v>
      </c>
      <c r="E264" s="124">
        <f t="shared" si="23"/>
        <v>0</v>
      </c>
      <c r="F264" s="124">
        <f t="shared" si="24"/>
        <v>0</v>
      </c>
      <c r="G264" s="125">
        <f t="shared" si="27"/>
        <v>0</v>
      </c>
    </row>
    <row r="265" spans="1:7" ht="12.75">
      <c r="A265" s="122">
        <f t="shared" si="25"/>
        <v>244</v>
      </c>
      <c r="B265" s="123">
        <f t="shared" si="21"/>
        <v>43952</v>
      </c>
      <c r="C265" s="124">
        <f t="shared" si="26"/>
        <v>0</v>
      </c>
      <c r="D265" s="124">
        <f t="shared" si="22"/>
        <v>0</v>
      </c>
      <c r="E265" s="124">
        <f t="shared" si="23"/>
        <v>0</v>
      </c>
      <c r="F265" s="124">
        <f t="shared" si="24"/>
        <v>0</v>
      </c>
      <c r="G265" s="125">
        <f t="shared" si="27"/>
        <v>0</v>
      </c>
    </row>
    <row r="266" spans="1:7" ht="12.75">
      <c r="A266" s="122">
        <f t="shared" si="25"/>
        <v>245</v>
      </c>
      <c r="B266" s="123">
        <f t="shared" si="21"/>
        <v>43982</v>
      </c>
      <c r="C266" s="124">
        <f t="shared" si="26"/>
        <v>0</v>
      </c>
      <c r="D266" s="124">
        <f t="shared" si="22"/>
        <v>0</v>
      </c>
      <c r="E266" s="124">
        <f t="shared" si="23"/>
        <v>0</v>
      </c>
      <c r="F266" s="124">
        <f t="shared" si="24"/>
        <v>0</v>
      </c>
      <c r="G266" s="125">
        <f t="shared" si="27"/>
        <v>0</v>
      </c>
    </row>
    <row r="267" spans="1:7" ht="12.75">
      <c r="A267" s="122">
        <f t="shared" si="25"/>
        <v>246</v>
      </c>
      <c r="B267" s="123">
        <f t="shared" si="21"/>
        <v>44013</v>
      </c>
      <c r="C267" s="124">
        <f t="shared" si="26"/>
        <v>0</v>
      </c>
      <c r="D267" s="124">
        <f t="shared" si="22"/>
        <v>0</v>
      </c>
      <c r="E267" s="124">
        <f t="shared" si="23"/>
        <v>0</v>
      </c>
      <c r="F267" s="124">
        <f t="shared" si="24"/>
        <v>0</v>
      </c>
      <c r="G267" s="125">
        <f t="shared" si="27"/>
        <v>0</v>
      </c>
    </row>
    <row r="268" spans="1:7" ht="12.75">
      <c r="A268" s="122">
        <f t="shared" si="25"/>
        <v>247</v>
      </c>
      <c r="B268" s="123">
        <f t="shared" si="21"/>
        <v>44043</v>
      </c>
      <c r="C268" s="124">
        <f t="shared" si="26"/>
        <v>0</v>
      </c>
      <c r="D268" s="124">
        <f t="shared" si="22"/>
        <v>0</v>
      </c>
      <c r="E268" s="124">
        <f t="shared" si="23"/>
        <v>0</v>
      </c>
      <c r="F268" s="124">
        <f t="shared" si="24"/>
        <v>0</v>
      </c>
      <c r="G268" s="125">
        <f t="shared" si="27"/>
        <v>0</v>
      </c>
    </row>
    <row r="269" spans="1:7" ht="12.75">
      <c r="A269" s="122">
        <f t="shared" si="25"/>
        <v>248</v>
      </c>
      <c r="B269" s="123">
        <f t="shared" si="21"/>
        <v>44074</v>
      </c>
      <c r="C269" s="124">
        <f t="shared" si="26"/>
        <v>0</v>
      </c>
      <c r="D269" s="124">
        <f t="shared" si="22"/>
        <v>0</v>
      </c>
      <c r="E269" s="124">
        <f t="shared" si="23"/>
        <v>0</v>
      </c>
      <c r="F269" s="124">
        <f t="shared" si="24"/>
        <v>0</v>
      </c>
      <c r="G269" s="125">
        <f t="shared" si="27"/>
        <v>0</v>
      </c>
    </row>
    <row r="270" spans="1:7" ht="12.75">
      <c r="A270" s="122">
        <f t="shared" si="25"/>
        <v>249</v>
      </c>
      <c r="B270" s="123">
        <f t="shared" si="21"/>
        <v>44105</v>
      </c>
      <c r="C270" s="124">
        <f t="shared" si="26"/>
        <v>0</v>
      </c>
      <c r="D270" s="124">
        <f t="shared" si="22"/>
        <v>0</v>
      </c>
      <c r="E270" s="124">
        <f t="shared" si="23"/>
        <v>0</v>
      </c>
      <c r="F270" s="124">
        <f t="shared" si="24"/>
        <v>0</v>
      </c>
      <c r="G270" s="125">
        <f t="shared" si="27"/>
        <v>0</v>
      </c>
    </row>
    <row r="271" spans="1:7" ht="12.75">
      <c r="A271" s="122">
        <f t="shared" si="25"/>
        <v>250</v>
      </c>
      <c r="B271" s="123">
        <f t="shared" si="21"/>
        <v>44135</v>
      </c>
      <c r="C271" s="124">
        <f t="shared" si="26"/>
        <v>0</v>
      </c>
      <c r="D271" s="124">
        <f t="shared" si="22"/>
        <v>0</v>
      </c>
      <c r="E271" s="124">
        <f t="shared" si="23"/>
        <v>0</v>
      </c>
      <c r="F271" s="124">
        <f t="shared" si="24"/>
        <v>0</v>
      </c>
      <c r="G271" s="125">
        <f t="shared" si="27"/>
        <v>0</v>
      </c>
    </row>
    <row r="272" spans="1:7" ht="12.75">
      <c r="A272" s="122">
        <f t="shared" si="25"/>
        <v>251</v>
      </c>
      <c r="B272" s="123">
        <f t="shared" si="21"/>
        <v>44166</v>
      </c>
      <c r="C272" s="124">
        <f t="shared" si="26"/>
        <v>0</v>
      </c>
      <c r="D272" s="124">
        <f t="shared" si="22"/>
        <v>0</v>
      </c>
      <c r="E272" s="124">
        <f t="shared" si="23"/>
        <v>0</v>
      </c>
      <c r="F272" s="124">
        <f t="shared" si="24"/>
        <v>0</v>
      </c>
      <c r="G272" s="125">
        <f t="shared" si="27"/>
        <v>0</v>
      </c>
    </row>
    <row r="273" spans="1:7" ht="12.75">
      <c r="A273" s="126">
        <f t="shared" si="25"/>
        <v>252</v>
      </c>
      <c r="B273" s="127">
        <f t="shared" si="21"/>
        <v>44196</v>
      </c>
      <c r="C273" s="128">
        <f t="shared" si="26"/>
        <v>0</v>
      </c>
      <c r="D273" s="128">
        <f t="shared" si="22"/>
        <v>0</v>
      </c>
      <c r="E273" s="128">
        <f t="shared" si="23"/>
        <v>0</v>
      </c>
      <c r="F273" s="128">
        <f t="shared" si="24"/>
        <v>0</v>
      </c>
      <c r="G273" s="129">
        <f t="shared" si="27"/>
        <v>0</v>
      </c>
    </row>
    <row r="274" spans="1:7" ht="12.75">
      <c r="A274" s="122">
        <f t="shared" si="25"/>
        <v>253</v>
      </c>
      <c r="B274" s="123">
        <f t="shared" si="21"/>
        <v>44227</v>
      </c>
      <c r="C274" s="124">
        <f t="shared" si="26"/>
        <v>0</v>
      </c>
      <c r="D274" s="124">
        <f t="shared" si="22"/>
        <v>0</v>
      </c>
      <c r="E274" s="124">
        <f t="shared" si="23"/>
        <v>0</v>
      </c>
      <c r="F274" s="124">
        <f t="shared" si="24"/>
        <v>0</v>
      </c>
      <c r="G274" s="125">
        <f t="shared" si="27"/>
        <v>0</v>
      </c>
    </row>
    <row r="275" spans="1:7" ht="12.75">
      <c r="A275" s="122">
        <f t="shared" si="25"/>
        <v>254</v>
      </c>
      <c r="B275" s="123">
        <f t="shared" si="21"/>
        <v>44258</v>
      </c>
      <c r="C275" s="124">
        <f t="shared" si="26"/>
        <v>0</v>
      </c>
      <c r="D275" s="124">
        <f t="shared" si="22"/>
        <v>0</v>
      </c>
      <c r="E275" s="124">
        <f t="shared" si="23"/>
        <v>0</v>
      </c>
      <c r="F275" s="124">
        <f t="shared" si="24"/>
        <v>0</v>
      </c>
      <c r="G275" s="125">
        <f t="shared" si="27"/>
        <v>0</v>
      </c>
    </row>
    <row r="276" spans="1:7" ht="12.75">
      <c r="A276" s="122">
        <f t="shared" si="25"/>
        <v>255</v>
      </c>
      <c r="B276" s="123">
        <f t="shared" si="21"/>
        <v>44286</v>
      </c>
      <c r="C276" s="124">
        <f t="shared" si="26"/>
        <v>0</v>
      </c>
      <c r="D276" s="124">
        <f t="shared" si="22"/>
        <v>0</v>
      </c>
      <c r="E276" s="124">
        <f t="shared" si="23"/>
        <v>0</v>
      </c>
      <c r="F276" s="124">
        <f t="shared" si="24"/>
        <v>0</v>
      </c>
      <c r="G276" s="125">
        <f t="shared" si="27"/>
        <v>0</v>
      </c>
    </row>
    <row r="277" spans="1:7" ht="12.75">
      <c r="A277" s="122">
        <f t="shared" si="25"/>
        <v>256</v>
      </c>
      <c r="B277" s="123">
        <f t="shared" si="21"/>
        <v>44317</v>
      </c>
      <c r="C277" s="124">
        <f t="shared" si="26"/>
        <v>0</v>
      </c>
      <c r="D277" s="124">
        <f t="shared" si="22"/>
        <v>0</v>
      </c>
      <c r="E277" s="124">
        <f t="shared" si="23"/>
        <v>0</v>
      </c>
      <c r="F277" s="124">
        <f t="shared" si="24"/>
        <v>0</v>
      </c>
      <c r="G277" s="125">
        <f t="shared" si="27"/>
        <v>0</v>
      </c>
    </row>
    <row r="278" spans="1:7" ht="12.75">
      <c r="A278" s="122">
        <f t="shared" si="25"/>
        <v>257</v>
      </c>
      <c r="B278" s="123">
        <f aca="true" t="shared" si="28" ref="B278:B341">Mostrar.fecha</f>
        <v>44347</v>
      </c>
      <c r="C278" s="124">
        <f t="shared" si="26"/>
        <v>0</v>
      </c>
      <c r="D278" s="124">
        <f aca="true" t="shared" si="29" ref="D278:D341">Interés</f>
        <v>0</v>
      </c>
      <c r="E278" s="124">
        <f aca="true" t="shared" si="30" ref="E278:E341">Capital</f>
        <v>0</v>
      </c>
      <c r="F278" s="124">
        <f aca="true" t="shared" si="31" ref="F278:F341">Saldo.final</f>
        <v>0</v>
      </c>
      <c r="G278" s="125">
        <f t="shared" si="27"/>
        <v>0</v>
      </c>
    </row>
    <row r="279" spans="1:7" ht="12.75">
      <c r="A279" s="122">
        <f aca="true" t="shared" si="32" ref="A279:A342">Núm.pago</f>
        <v>258</v>
      </c>
      <c r="B279" s="123">
        <f t="shared" si="28"/>
        <v>44378</v>
      </c>
      <c r="C279" s="124">
        <f aca="true" t="shared" si="33" ref="C279:C342">Saldo.inicial</f>
        <v>0</v>
      </c>
      <c r="D279" s="124">
        <f t="shared" si="29"/>
        <v>0</v>
      </c>
      <c r="E279" s="124">
        <f t="shared" si="30"/>
        <v>0</v>
      </c>
      <c r="F279" s="124">
        <f t="shared" si="31"/>
        <v>0</v>
      </c>
      <c r="G279" s="125">
        <f aca="true" t="shared" si="34" ref="G279:G342">Interés.acumulado</f>
        <v>0</v>
      </c>
    </row>
    <row r="280" spans="1:7" ht="12.75">
      <c r="A280" s="122">
        <f t="shared" si="32"/>
        <v>259</v>
      </c>
      <c r="B280" s="123">
        <f t="shared" si="28"/>
        <v>44408</v>
      </c>
      <c r="C280" s="124">
        <f t="shared" si="33"/>
        <v>0</v>
      </c>
      <c r="D280" s="124">
        <f t="shared" si="29"/>
        <v>0</v>
      </c>
      <c r="E280" s="124">
        <f t="shared" si="30"/>
        <v>0</v>
      </c>
      <c r="F280" s="124">
        <f t="shared" si="31"/>
        <v>0</v>
      </c>
      <c r="G280" s="125">
        <f t="shared" si="34"/>
        <v>0</v>
      </c>
    </row>
    <row r="281" spans="1:7" ht="12.75">
      <c r="A281" s="122">
        <f t="shared" si="32"/>
        <v>260</v>
      </c>
      <c r="B281" s="123">
        <f t="shared" si="28"/>
        <v>44439</v>
      </c>
      <c r="C281" s="124">
        <f t="shared" si="33"/>
        <v>0</v>
      </c>
      <c r="D281" s="124">
        <f t="shared" si="29"/>
        <v>0</v>
      </c>
      <c r="E281" s="124">
        <f t="shared" si="30"/>
        <v>0</v>
      </c>
      <c r="F281" s="124">
        <f t="shared" si="31"/>
        <v>0</v>
      </c>
      <c r="G281" s="125">
        <f t="shared" si="34"/>
        <v>0</v>
      </c>
    </row>
    <row r="282" spans="1:7" ht="12.75">
      <c r="A282" s="122">
        <f t="shared" si="32"/>
        <v>261</v>
      </c>
      <c r="B282" s="123">
        <f t="shared" si="28"/>
        <v>44470</v>
      </c>
      <c r="C282" s="124">
        <f t="shared" si="33"/>
        <v>0</v>
      </c>
      <c r="D282" s="124">
        <f t="shared" si="29"/>
        <v>0</v>
      </c>
      <c r="E282" s="124">
        <f t="shared" si="30"/>
        <v>0</v>
      </c>
      <c r="F282" s="124">
        <f t="shared" si="31"/>
        <v>0</v>
      </c>
      <c r="G282" s="125">
        <f t="shared" si="34"/>
        <v>0</v>
      </c>
    </row>
    <row r="283" spans="1:7" ht="12.75">
      <c r="A283" s="122">
        <f t="shared" si="32"/>
        <v>262</v>
      </c>
      <c r="B283" s="123">
        <f t="shared" si="28"/>
        <v>44500</v>
      </c>
      <c r="C283" s="124">
        <f t="shared" si="33"/>
        <v>0</v>
      </c>
      <c r="D283" s="124">
        <f t="shared" si="29"/>
        <v>0</v>
      </c>
      <c r="E283" s="124">
        <f t="shared" si="30"/>
        <v>0</v>
      </c>
      <c r="F283" s="124">
        <f t="shared" si="31"/>
        <v>0</v>
      </c>
      <c r="G283" s="125">
        <f t="shared" si="34"/>
        <v>0</v>
      </c>
    </row>
    <row r="284" spans="1:7" ht="12.75">
      <c r="A284" s="122">
        <f t="shared" si="32"/>
        <v>263</v>
      </c>
      <c r="B284" s="123">
        <f t="shared" si="28"/>
        <v>44531</v>
      </c>
      <c r="C284" s="124">
        <f t="shared" si="33"/>
        <v>0</v>
      </c>
      <c r="D284" s="124">
        <f t="shared" si="29"/>
        <v>0</v>
      </c>
      <c r="E284" s="124">
        <f t="shared" si="30"/>
        <v>0</v>
      </c>
      <c r="F284" s="124">
        <f t="shared" si="31"/>
        <v>0</v>
      </c>
      <c r="G284" s="125">
        <f t="shared" si="34"/>
        <v>0</v>
      </c>
    </row>
    <row r="285" spans="1:7" ht="12.75">
      <c r="A285" s="126">
        <f t="shared" si="32"/>
        <v>264</v>
      </c>
      <c r="B285" s="127">
        <f t="shared" si="28"/>
        <v>44561</v>
      </c>
      <c r="C285" s="128">
        <f t="shared" si="33"/>
        <v>0</v>
      </c>
      <c r="D285" s="128">
        <f t="shared" si="29"/>
        <v>0</v>
      </c>
      <c r="E285" s="128">
        <f t="shared" si="30"/>
        <v>0</v>
      </c>
      <c r="F285" s="128">
        <f t="shared" si="31"/>
        <v>0</v>
      </c>
      <c r="G285" s="129">
        <f t="shared" si="34"/>
        <v>0</v>
      </c>
    </row>
    <row r="286" spans="1:7" ht="12.75">
      <c r="A286" s="122">
        <f t="shared" si="32"/>
        <v>265</v>
      </c>
      <c r="B286" s="123">
        <f t="shared" si="28"/>
        <v>44592</v>
      </c>
      <c r="C286" s="124">
        <f t="shared" si="33"/>
        <v>0</v>
      </c>
      <c r="D286" s="124">
        <f t="shared" si="29"/>
        <v>0</v>
      </c>
      <c r="E286" s="124">
        <f t="shared" si="30"/>
        <v>0</v>
      </c>
      <c r="F286" s="124">
        <f t="shared" si="31"/>
        <v>0</v>
      </c>
      <c r="G286" s="125">
        <f t="shared" si="34"/>
        <v>0</v>
      </c>
    </row>
    <row r="287" spans="1:7" ht="12.75">
      <c r="A287" s="122">
        <f t="shared" si="32"/>
        <v>266</v>
      </c>
      <c r="B287" s="123">
        <f t="shared" si="28"/>
        <v>44623</v>
      </c>
      <c r="C287" s="124">
        <f t="shared" si="33"/>
        <v>0</v>
      </c>
      <c r="D287" s="124">
        <f t="shared" si="29"/>
        <v>0</v>
      </c>
      <c r="E287" s="124">
        <f t="shared" si="30"/>
        <v>0</v>
      </c>
      <c r="F287" s="124">
        <f t="shared" si="31"/>
        <v>0</v>
      </c>
      <c r="G287" s="125">
        <f t="shared" si="34"/>
        <v>0</v>
      </c>
    </row>
    <row r="288" spans="1:7" ht="12.75">
      <c r="A288" s="122">
        <f t="shared" si="32"/>
        <v>267</v>
      </c>
      <c r="B288" s="123">
        <f t="shared" si="28"/>
        <v>44651</v>
      </c>
      <c r="C288" s="124">
        <f t="shared" si="33"/>
        <v>0</v>
      </c>
      <c r="D288" s="124">
        <f t="shared" si="29"/>
        <v>0</v>
      </c>
      <c r="E288" s="124">
        <f t="shared" si="30"/>
        <v>0</v>
      </c>
      <c r="F288" s="124">
        <f t="shared" si="31"/>
        <v>0</v>
      </c>
      <c r="G288" s="125">
        <f t="shared" si="34"/>
        <v>0</v>
      </c>
    </row>
    <row r="289" spans="1:7" ht="12.75">
      <c r="A289" s="122">
        <f t="shared" si="32"/>
        <v>268</v>
      </c>
      <c r="B289" s="123">
        <f t="shared" si="28"/>
        <v>44682</v>
      </c>
      <c r="C289" s="124">
        <f t="shared" si="33"/>
        <v>0</v>
      </c>
      <c r="D289" s="124">
        <f t="shared" si="29"/>
        <v>0</v>
      </c>
      <c r="E289" s="124">
        <f t="shared" si="30"/>
        <v>0</v>
      </c>
      <c r="F289" s="124">
        <f t="shared" si="31"/>
        <v>0</v>
      </c>
      <c r="G289" s="125">
        <f t="shared" si="34"/>
        <v>0</v>
      </c>
    </row>
    <row r="290" spans="1:7" ht="12.75">
      <c r="A290" s="122">
        <f t="shared" si="32"/>
        <v>269</v>
      </c>
      <c r="B290" s="123">
        <f t="shared" si="28"/>
        <v>44712</v>
      </c>
      <c r="C290" s="124">
        <f t="shared" si="33"/>
        <v>0</v>
      </c>
      <c r="D290" s="124">
        <f t="shared" si="29"/>
        <v>0</v>
      </c>
      <c r="E290" s="124">
        <f t="shared" si="30"/>
        <v>0</v>
      </c>
      <c r="F290" s="124">
        <f t="shared" si="31"/>
        <v>0</v>
      </c>
      <c r="G290" s="125">
        <f t="shared" si="34"/>
        <v>0</v>
      </c>
    </row>
    <row r="291" spans="1:7" ht="12.75">
      <c r="A291" s="122">
        <f t="shared" si="32"/>
        <v>270</v>
      </c>
      <c r="B291" s="123">
        <f t="shared" si="28"/>
        <v>44743</v>
      </c>
      <c r="C291" s="124">
        <f t="shared" si="33"/>
        <v>0</v>
      </c>
      <c r="D291" s="124">
        <f t="shared" si="29"/>
        <v>0</v>
      </c>
      <c r="E291" s="124">
        <f t="shared" si="30"/>
        <v>0</v>
      </c>
      <c r="F291" s="124">
        <f t="shared" si="31"/>
        <v>0</v>
      </c>
      <c r="G291" s="125">
        <f t="shared" si="34"/>
        <v>0</v>
      </c>
    </row>
    <row r="292" spans="1:7" ht="12.75">
      <c r="A292" s="122">
        <f t="shared" si="32"/>
        <v>271</v>
      </c>
      <c r="B292" s="123">
        <f t="shared" si="28"/>
        <v>44773</v>
      </c>
      <c r="C292" s="124">
        <f t="shared" si="33"/>
        <v>0</v>
      </c>
      <c r="D292" s="124">
        <f t="shared" si="29"/>
        <v>0</v>
      </c>
      <c r="E292" s="124">
        <f t="shared" si="30"/>
        <v>0</v>
      </c>
      <c r="F292" s="124">
        <f t="shared" si="31"/>
        <v>0</v>
      </c>
      <c r="G292" s="125">
        <f t="shared" si="34"/>
        <v>0</v>
      </c>
    </row>
    <row r="293" spans="1:7" ht="12.75">
      <c r="A293" s="122">
        <f t="shared" si="32"/>
        <v>272</v>
      </c>
      <c r="B293" s="123">
        <f t="shared" si="28"/>
        <v>44804</v>
      </c>
      <c r="C293" s="124">
        <f t="shared" si="33"/>
        <v>0</v>
      </c>
      <c r="D293" s="124">
        <f t="shared" si="29"/>
        <v>0</v>
      </c>
      <c r="E293" s="124">
        <f t="shared" si="30"/>
        <v>0</v>
      </c>
      <c r="F293" s="124">
        <f t="shared" si="31"/>
        <v>0</v>
      </c>
      <c r="G293" s="125">
        <f t="shared" si="34"/>
        <v>0</v>
      </c>
    </row>
    <row r="294" spans="1:7" ht="12.75">
      <c r="A294" s="122">
        <f t="shared" si="32"/>
        <v>273</v>
      </c>
      <c r="B294" s="123">
        <f t="shared" si="28"/>
        <v>44835</v>
      </c>
      <c r="C294" s="124">
        <f t="shared" si="33"/>
        <v>0</v>
      </c>
      <c r="D294" s="124">
        <f t="shared" si="29"/>
        <v>0</v>
      </c>
      <c r="E294" s="124">
        <f t="shared" si="30"/>
        <v>0</v>
      </c>
      <c r="F294" s="124">
        <f t="shared" si="31"/>
        <v>0</v>
      </c>
      <c r="G294" s="125">
        <f t="shared" si="34"/>
        <v>0</v>
      </c>
    </row>
    <row r="295" spans="1:7" ht="12.75">
      <c r="A295" s="122">
        <f t="shared" si="32"/>
        <v>274</v>
      </c>
      <c r="B295" s="123">
        <f t="shared" si="28"/>
        <v>44865</v>
      </c>
      <c r="C295" s="124">
        <f t="shared" si="33"/>
        <v>0</v>
      </c>
      <c r="D295" s="124">
        <f t="shared" si="29"/>
        <v>0</v>
      </c>
      <c r="E295" s="124">
        <f t="shared" si="30"/>
        <v>0</v>
      </c>
      <c r="F295" s="124">
        <f t="shared" si="31"/>
        <v>0</v>
      </c>
      <c r="G295" s="125">
        <f t="shared" si="34"/>
        <v>0</v>
      </c>
    </row>
    <row r="296" spans="1:7" ht="12.75">
      <c r="A296" s="122">
        <f t="shared" si="32"/>
        <v>275</v>
      </c>
      <c r="B296" s="123">
        <f t="shared" si="28"/>
        <v>44896</v>
      </c>
      <c r="C296" s="124">
        <f t="shared" si="33"/>
        <v>0</v>
      </c>
      <c r="D296" s="124">
        <f t="shared" si="29"/>
        <v>0</v>
      </c>
      <c r="E296" s="124">
        <f t="shared" si="30"/>
        <v>0</v>
      </c>
      <c r="F296" s="124">
        <f t="shared" si="31"/>
        <v>0</v>
      </c>
      <c r="G296" s="125">
        <f t="shared" si="34"/>
        <v>0</v>
      </c>
    </row>
    <row r="297" spans="1:7" ht="12.75">
      <c r="A297" s="126">
        <f t="shared" si="32"/>
        <v>276</v>
      </c>
      <c r="B297" s="127">
        <f t="shared" si="28"/>
        <v>44926</v>
      </c>
      <c r="C297" s="128">
        <f t="shared" si="33"/>
        <v>0</v>
      </c>
      <c r="D297" s="128">
        <f t="shared" si="29"/>
        <v>0</v>
      </c>
      <c r="E297" s="128">
        <f t="shared" si="30"/>
        <v>0</v>
      </c>
      <c r="F297" s="128">
        <f t="shared" si="31"/>
        <v>0</v>
      </c>
      <c r="G297" s="129">
        <f t="shared" si="34"/>
        <v>0</v>
      </c>
    </row>
    <row r="298" spans="1:7" ht="12.75">
      <c r="A298" s="122">
        <f t="shared" si="32"/>
        <v>277</v>
      </c>
      <c r="B298" s="123">
        <f t="shared" si="28"/>
        <v>44957</v>
      </c>
      <c r="C298" s="124">
        <f t="shared" si="33"/>
        <v>0</v>
      </c>
      <c r="D298" s="124">
        <f t="shared" si="29"/>
        <v>0</v>
      </c>
      <c r="E298" s="124">
        <f t="shared" si="30"/>
        <v>0</v>
      </c>
      <c r="F298" s="124">
        <f t="shared" si="31"/>
        <v>0</v>
      </c>
      <c r="G298" s="125">
        <f t="shared" si="34"/>
        <v>0</v>
      </c>
    </row>
    <row r="299" spans="1:7" ht="12.75">
      <c r="A299" s="122">
        <f t="shared" si="32"/>
        <v>278</v>
      </c>
      <c r="B299" s="123">
        <f t="shared" si="28"/>
        <v>44988</v>
      </c>
      <c r="C299" s="124">
        <f t="shared" si="33"/>
        <v>0</v>
      </c>
      <c r="D299" s="124">
        <f t="shared" si="29"/>
        <v>0</v>
      </c>
      <c r="E299" s="124">
        <f t="shared" si="30"/>
        <v>0</v>
      </c>
      <c r="F299" s="124">
        <f t="shared" si="31"/>
        <v>0</v>
      </c>
      <c r="G299" s="125">
        <f t="shared" si="34"/>
        <v>0</v>
      </c>
    </row>
    <row r="300" spans="1:7" ht="12.75">
      <c r="A300" s="122">
        <f t="shared" si="32"/>
        <v>279</v>
      </c>
      <c r="B300" s="123">
        <f t="shared" si="28"/>
        <v>45016</v>
      </c>
      <c r="C300" s="124">
        <f t="shared" si="33"/>
        <v>0</v>
      </c>
      <c r="D300" s="124">
        <f t="shared" si="29"/>
        <v>0</v>
      </c>
      <c r="E300" s="124">
        <f t="shared" si="30"/>
        <v>0</v>
      </c>
      <c r="F300" s="124">
        <f t="shared" si="31"/>
        <v>0</v>
      </c>
      <c r="G300" s="125">
        <f t="shared" si="34"/>
        <v>0</v>
      </c>
    </row>
    <row r="301" spans="1:7" ht="12.75">
      <c r="A301" s="122">
        <f t="shared" si="32"/>
        <v>280</v>
      </c>
      <c r="B301" s="123">
        <f t="shared" si="28"/>
        <v>45047</v>
      </c>
      <c r="C301" s="124">
        <f t="shared" si="33"/>
        <v>0</v>
      </c>
      <c r="D301" s="124">
        <f t="shared" si="29"/>
        <v>0</v>
      </c>
      <c r="E301" s="124">
        <f t="shared" si="30"/>
        <v>0</v>
      </c>
      <c r="F301" s="124">
        <f t="shared" si="31"/>
        <v>0</v>
      </c>
      <c r="G301" s="125">
        <f t="shared" si="34"/>
        <v>0</v>
      </c>
    </row>
    <row r="302" spans="1:7" ht="12.75">
      <c r="A302" s="122">
        <f t="shared" si="32"/>
        <v>281</v>
      </c>
      <c r="B302" s="123">
        <f t="shared" si="28"/>
        <v>45077</v>
      </c>
      <c r="C302" s="124">
        <f t="shared" si="33"/>
        <v>0</v>
      </c>
      <c r="D302" s="124">
        <f t="shared" si="29"/>
        <v>0</v>
      </c>
      <c r="E302" s="124">
        <f t="shared" si="30"/>
        <v>0</v>
      </c>
      <c r="F302" s="124">
        <f t="shared" si="31"/>
        <v>0</v>
      </c>
      <c r="G302" s="125">
        <f t="shared" si="34"/>
        <v>0</v>
      </c>
    </row>
    <row r="303" spans="1:7" ht="12.75">
      <c r="A303" s="122">
        <f t="shared" si="32"/>
        <v>282</v>
      </c>
      <c r="B303" s="123">
        <f t="shared" si="28"/>
        <v>45108</v>
      </c>
      <c r="C303" s="124">
        <f t="shared" si="33"/>
        <v>0</v>
      </c>
      <c r="D303" s="124">
        <f t="shared" si="29"/>
        <v>0</v>
      </c>
      <c r="E303" s="124">
        <f t="shared" si="30"/>
        <v>0</v>
      </c>
      <c r="F303" s="124">
        <f t="shared" si="31"/>
        <v>0</v>
      </c>
      <c r="G303" s="125">
        <f t="shared" si="34"/>
        <v>0</v>
      </c>
    </row>
    <row r="304" spans="1:7" ht="12.75">
      <c r="A304" s="122">
        <f t="shared" si="32"/>
        <v>283</v>
      </c>
      <c r="B304" s="123">
        <f t="shared" si="28"/>
        <v>45138</v>
      </c>
      <c r="C304" s="124">
        <f t="shared" si="33"/>
        <v>0</v>
      </c>
      <c r="D304" s="124">
        <f t="shared" si="29"/>
        <v>0</v>
      </c>
      <c r="E304" s="124">
        <f t="shared" si="30"/>
        <v>0</v>
      </c>
      <c r="F304" s="124">
        <f t="shared" si="31"/>
        <v>0</v>
      </c>
      <c r="G304" s="125">
        <f t="shared" si="34"/>
        <v>0</v>
      </c>
    </row>
    <row r="305" spans="1:7" ht="12.75">
      <c r="A305" s="122">
        <f t="shared" si="32"/>
        <v>284</v>
      </c>
      <c r="B305" s="123">
        <f t="shared" si="28"/>
        <v>45169</v>
      </c>
      <c r="C305" s="124">
        <f t="shared" si="33"/>
        <v>0</v>
      </c>
      <c r="D305" s="124">
        <f t="shared" si="29"/>
        <v>0</v>
      </c>
      <c r="E305" s="124">
        <f t="shared" si="30"/>
        <v>0</v>
      </c>
      <c r="F305" s="124">
        <f t="shared" si="31"/>
        <v>0</v>
      </c>
      <c r="G305" s="125">
        <f t="shared" si="34"/>
        <v>0</v>
      </c>
    </row>
    <row r="306" spans="1:7" ht="12.75">
      <c r="A306" s="122">
        <f t="shared" si="32"/>
        <v>285</v>
      </c>
      <c r="B306" s="123">
        <f t="shared" si="28"/>
        <v>45200</v>
      </c>
      <c r="C306" s="124">
        <f t="shared" si="33"/>
        <v>0</v>
      </c>
      <c r="D306" s="124">
        <f t="shared" si="29"/>
        <v>0</v>
      </c>
      <c r="E306" s="124">
        <f t="shared" si="30"/>
        <v>0</v>
      </c>
      <c r="F306" s="124">
        <f t="shared" si="31"/>
        <v>0</v>
      </c>
      <c r="G306" s="125">
        <f t="shared" si="34"/>
        <v>0</v>
      </c>
    </row>
    <row r="307" spans="1:7" ht="12.75">
      <c r="A307" s="122">
        <f t="shared" si="32"/>
        <v>286</v>
      </c>
      <c r="B307" s="123">
        <f t="shared" si="28"/>
        <v>45230</v>
      </c>
      <c r="C307" s="124">
        <f t="shared" si="33"/>
        <v>0</v>
      </c>
      <c r="D307" s="124">
        <f t="shared" si="29"/>
        <v>0</v>
      </c>
      <c r="E307" s="124">
        <f t="shared" si="30"/>
        <v>0</v>
      </c>
      <c r="F307" s="124">
        <f t="shared" si="31"/>
        <v>0</v>
      </c>
      <c r="G307" s="125">
        <f t="shared" si="34"/>
        <v>0</v>
      </c>
    </row>
    <row r="308" spans="1:7" ht="12.75">
      <c r="A308" s="122">
        <f t="shared" si="32"/>
        <v>287</v>
      </c>
      <c r="B308" s="123">
        <f t="shared" si="28"/>
        <v>45261</v>
      </c>
      <c r="C308" s="124">
        <f t="shared" si="33"/>
        <v>0</v>
      </c>
      <c r="D308" s="124">
        <f t="shared" si="29"/>
        <v>0</v>
      </c>
      <c r="E308" s="124">
        <f t="shared" si="30"/>
        <v>0</v>
      </c>
      <c r="F308" s="124">
        <f t="shared" si="31"/>
        <v>0</v>
      </c>
      <c r="G308" s="125">
        <f t="shared" si="34"/>
        <v>0</v>
      </c>
    </row>
    <row r="309" spans="1:7" ht="12.75">
      <c r="A309" s="126">
        <f t="shared" si="32"/>
        <v>288</v>
      </c>
      <c r="B309" s="127">
        <f t="shared" si="28"/>
        <v>45291</v>
      </c>
      <c r="C309" s="128">
        <f t="shared" si="33"/>
        <v>0</v>
      </c>
      <c r="D309" s="128">
        <f t="shared" si="29"/>
        <v>0</v>
      </c>
      <c r="E309" s="128">
        <f t="shared" si="30"/>
        <v>0</v>
      </c>
      <c r="F309" s="128">
        <f t="shared" si="31"/>
        <v>0</v>
      </c>
      <c r="G309" s="129">
        <f t="shared" si="34"/>
        <v>0</v>
      </c>
    </row>
    <row r="310" spans="1:7" ht="12.75">
      <c r="A310" s="122">
        <f t="shared" si="32"/>
        <v>289</v>
      </c>
      <c r="B310" s="123">
        <f t="shared" si="28"/>
        <v>45322</v>
      </c>
      <c r="C310" s="124">
        <f t="shared" si="33"/>
        <v>0</v>
      </c>
      <c r="D310" s="124">
        <f t="shared" si="29"/>
        <v>0</v>
      </c>
      <c r="E310" s="124">
        <f t="shared" si="30"/>
        <v>0</v>
      </c>
      <c r="F310" s="124">
        <f t="shared" si="31"/>
        <v>0</v>
      </c>
      <c r="G310" s="125">
        <f t="shared" si="34"/>
        <v>0</v>
      </c>
    </row>
    <row r="311" spans="1:7" ht="12.75">
      <c r="A311" s="122">
        <f t="shared" si="32"/>
        <v>290</v>
      </c>
      <c r="B311" s="123">
        <f t="shared" si="28"/>
        <v>45353</v>
      </c>
      <c r="C311" s="124">
        <f t="shared" si="33"/>
        <v>0</v>
      </c>
      <c r="D311" s="124">
        <f t="shared" si="29"/>
        <v>0</v>
      </c>
      <c r="E311" s="124">
        <f t="shared" si="30"/>
        <v>0</v>
      </c>
      <c r="F311" s="124">
        <f t="shared" si="31"/>
        <v>0</v>
      </c>
      <c r="G311" s="125">
        <f t="shared" si="34"/>
        <v>0</v>
      </c>
    </row>
    <row r="312" spans="1:7" ht="12.75">
      <c r="A312" s="122">
        <f t="shared" si="32"/>
        <v>291</v>
      </c>
      <c r="B312" s="123">
        <f t="shared" si="28"/>
        <v>45382</v>
      </c>
      <c r="C312" s="124">
        <f t="shared" si="33"/>
        <v>0</v>
      </c>
      <c r="D312" s="124">
        <f t="shared" si="29"/>
        <v>0</v>
      </c>
      <c r="E312" s="124">
        <f t="shared" si="30"/>
        <v>0</v>
      </c>
      <c r="F312" s="124">
        <f t="shared" si="31"/>
        <v>0</v>
      </c>
      <c r="G312" s="125">
        <f t="shared" si="34"/>
        <v>0</v>
      </c>
    </row>
    <row r="313" spans="1:7" ht="12.75">
      <c r="A313" s="122">
        <f t="shared" si="32"/>
        <v>292</v>
      </c>
      <c r="B313" s="123">
        <f t="shared" si="28"/>
        <v>45413</v>
      </c>
      <c r="C313" s="124">
        <f t="shared" si="33"/>
        <v>0</v>
      </c>
      <c r="D313" s="124">
        <f t="shared" si="29"/>
        <v>0</v>
      </c>
      <c r="E313" s="124">
        <f t="shared" si="30"/>
        <v>0</v>
      </c>
      <c r="F313" s="124">
        <f t="shared" si="31"/>
        <v>0</v>
      </c>
      <c r="G313" s="125">
        <f t="shared" si="34"/>
        <v>0</v>
      </c>
    </row>
    <row r="314" spans="1:7" ht="12.75">
      <c r="A314" s="122">
        <f t="shared" si="32"/>
        <v>293</v>
      </c>
      <c r="B314" s="123">
        <f t="shared" si="28"/>
        <v>45443</v>
      </c>
      <c r="C314" s="124">
        <f t="shared" si="33"/>
        <v>0</v>
      </c>
      <c r="D314" s="124">
        <f t="shared" si="29"/>
        <v>0</v>
      </c>
      <c r="E314" s="124">
        <f t="shared" si="30"/>
        <v>0</v>
      </c>
      <c r="F314" s="124">
        <f t="shared" si="31"/>
        <v>0</v>
      </c>
      <c r="G314" s="125">
        <f t="shared" si="34"/>
        <v>0</v>
      </c>
    </row>
    <row r="315" spans="1:7" ht="12.75">
      <c r="A315" s="122">
        <f t="shared" si="32"/>
        <v>294</v>
      </c>
      <c r="B315" s="123">
        <f t="shared" si="28"/>
        <v>45474</v>
      </c>
      <c r="C315" s="124">
        <f t="shared" si="33"/>
        <v>0</v>
      </c>
      <c r="D315" s="124">
        <f t="shared" si="29"/>
        <v>0</v>
      </c>
      <c r="E315" s="124">
        <f t="shared" si="30"/>
        <v>0</v>
      </c>
      <c r="F315" s="124">
        <f t="shared" si="31"/>
        <v>0</v>
      </c>
      <c r="G315" s="125">
        <f t="shared" si="34"/>
        <v>0</v>
      </c>
    </row>
    <row r="316" spans="1:7" ht="12.75">
      <c r="A316" s="122">
        <f t="shared" si="32"/>
        <v>295</v>
      </c>
      <c r="B316" s="123">
        <f t="shared" si="28"/>
        <v>45504</v>
      </c>
      <c r="C316" s="124">
        <f t="shared" si="33"/>
        <v>0</v>
      </c>
      <c r="D316" s="124">
        <f t="shared" si="29"/>
        <v>0</v>
      </c>
      <c r="E316" s="124">
        <f t="shared" si="30"/>
        <v>0</v>
      </c>
      <c r="F316" s="124">
        <f t="shared" si="31"/>
        <v>0</v>
      </c>
      <c r="G316" s="125">
        <f t="shared" si="34"/>
        <v>0</v>
      </c>
    </row>
    <row r="317" spans="1:7" ht="12.75">
      <c r="A317" s="122">
        <f t="shared" si="32"/>
        <v>296</v>
      </c>
      <c r="B317" s="123">
        <f t="shared" si="28"/>
        <v>45535</v>
      </c>
      <c r="C317" s="124">
        <f t="shared" si="33"/>
        <v>0</v>
      </c>
      <c r="D317" s="124">
        <f t="shared" si="29"/>
        <v>0</v>
      </c>
      <c r="E317" s="124">
        <f t="shared" si="30"/>
        <v>0</v>
      </c>
      <c r="F317" s="124">
        <f t="shared" si="31"/>
        <v>0</v>
      </c>
      <c r="G317" s="125">
        <f t="shared" si="34"/>
        <v>0</v>
      </c>
    </row>
    <row r="318" spans="1:7" ht="12.75">
      <c r="A318" s="122">
        <f t="shared" si="32"/>
        <v>297</v>
      </c>
      <c r="B318" s="123">
        <f t="shared" si="28"/>
        <v>45566</v>
      </c>
      <c r="C318" s="124">
        <f t="shared" si="33"/>
        <v>0</v>
      </c>
      <c r="D318" s="124">
        <f t="shared" si="29"/>
        <v>0</v>
      </c>
      <c r="E318" s="124">
        <f t="shared" si="30"/>
        <v>0</v>
      </c>
      <c r="F318" s="124">
        <f t="shared" si="31"/>
        <v>0</v>
      </c>
      <c r="G318" s="125">
        <f t="shared" si="34"/>
        <v>0</v>
      </c>
    </row>
    <row r="319" spans="1:7" ht="12.75">
      <c r="A319" s="122">
        <f t="shared" si="32"/>
        <v>298</v>
      </c>
      <c r="B319" s="123">
        <f t="shared" si="28"/>
        <v>45596</v>
      </c>
      <c r="C319" s="124">
        <f t="shared" si="33"/>
        <v>0</v>
      </c>
      <c r="D319" s="124">
        <f t="shared" si="29"/>
        <v>0</v>
      </c>
      <c r="E319" s="124">
        <f t="shared" si="30"/>
        <v>0</v>
      </c>
      <c r="F319" s="124">
        <f t="shared" si="31"/>
        <v>0</v>
      </c>
      <c r="G319" s="125">
        <f t="shared" si="34"/>
        <v>0</v>
      </c>
    </row>
    <row r="320" spans="1:7" ht="12.75">
      <c r="A320" s="122">
        <f t="shared" si="32"/>
        <v>299</v>
      </c>
      <c r="B320" s="123">
        <f t="shared" si="28"/>
        <v>45627</v>
      </c>
      <c r="C320" s="124">
        <f t="shared" si="33"/>
        <v>0</v>
      </c>
      <c r="D320" s="124">
        <f t="shared" si="29"/>
        <v>0</v>
      </c>
      <c r="E320" s="124">
        <f t="shared" si="30"/>
        <v>0</v>
      </c>
      <c r="F320" s="124">
        <f t="shared" si="31"/>
        <v>0</v>
      </c>
      <c r="G320" s="125">
        <f t="shared" si="34"/>
        <v>0</v>
      </c>
    </row>
    <row r="321" spans="1:7" ht="12.75">
      <c r="A321" s="126">
        <f t="shared" si="32"/>
        <v>300</v>
      </c>
      <c r="B321" s="127">
        <f t="shared" si="28"/>
        <v>45657</v>
      </c>
      <c r="C321" s="128">
        <f t="shared" si="33"/>
        <v>0</v>
      </c>
      <c r="D321" s="128">
        <f t="shared" si="29"/>
        <v>0</v>
      </c>
      <c r="E321" s="128">
        <f t="shared" si="30"/>
        <v>0</v>
      </c>
      <c r="F321" s="128">
        <f t="shared" si="31"/>
        <v>0</v>
      </c>
      <c r="G321" s="129">
        <f t="shared" si="34"/>
        <v>0</v>
      </c>
    </row>
    <row r="322" spans="1:7" ht="12.75">
      <c r="A322" s="122">
        <f t="shared" si="32"/>
        <v>301</v>
      </c>
      <c r="B322" s="123">
        <f t="shared" si="28"/>
        <v>45688</v>
      </c>
      <c r="C322" s="124">
        <f t="shared" si="33"/>
        <v>0</v>
      </c>
      <c r="D322" s="124">
        <f t="shared" si="29"/>
        <v>0</v>
      </c>
      <c r="E322" s="124">
        <f t="shared" si="30"/>
        <v>0</v>
      </c>
      <c r="F322" s="124">
        <f t="shared" si="31"/>
        <v>0</v>
      </c>
      <c r="G322" s="125">
        <f t="shared" si="34"/>
        <v>0</v>
      </c>
    </row>
    <row r="323" spans="1:7" ht="12.75">
      <c r="A323" s="122">
        <f t="shared" si="32"/>
        <v>302</v>
      </c>
      <c r="B323" s="123">
        <f t="shared" si="28"/>
        <v>45719</v>
      </c>
      <c r="C323" s="124">
        <f t="shared" si="33"/>
        <v>0</v>
      </c>
      <c r="D323" s="124">
        <f t="shared" si="29"/>
        <v>0</v>
      </c>
      <c r="E323" s="124">
        <f t="shared" si="30"/>
        <v>0</v>
      </c>
      <c r="F323" s="124">
        <f t="shared" si="31"/>
        <v>0</v>
      </c>
      <c r="G323" s="125">
        <f t="shared" si="34"/>
        <v>0</v>
      </c>
    </row>
    <row r="324" spans="1:7" ht="12.75">
      <c r="A324" s="122">
        <f t="shared" si="32"/>
        <v>303</v>
      </c>
      <c r="B324" s="123">
        <f t="shared" si="28"/>
        <v>45747</v>
      </c>
      <c r="C324" s="124">
        <f t="shared" si="33"/>
        <v>0</v>
      </c>
      <c r="D324" s="124">
        <f t="shared" si="29"/>
        <v>0</v>
      </c>
      <c r="E324" s="124">
        <f t="shared" si="30"/>
        <v>0</v>
      </c>
      <c r="F324" s="124">
        <f t="shared" si="31"/>
        <v>0</v>
      </c>
      <c r="G324" s="125">
        <f t="shared" si="34"/>
        <v>0</v>
      </c>
    </row>
    <row r="325" spans="1:7" ht="12.75">
      <c r="A325" s="122">
        <f t="shared" si="32"/>
        <v>304</v>
      </c>
      <c r="B325" s="123">
        <f t="shared" si="28"/>
        <v>45778</v>
      </c>
      <c r="C325" s="124">
        <f t="shared" si="33"/>
        <v>0</v>
      </c>
      <c r="D325" s="124">
        <f t="shared" si="29"/>
        <v>0</v>
      </c>
      <c r="E325" s="124">
        <f t="shared" si="30"/>
        <v>0</v>
      </c>
      <c r="F325" s="124">
        <f t="shared" si="31"/>
        <v>0</v>
      </c>
      <c r="G325" s="125">
        <f t="shared" si="34"/>
        <v>0</v>
      </c>
    </row>
    <row r="326" spans="1:7" ht="12.75">
      <c r="A326" s="122">
        <f t="shared" si="32"/>
        <v>305</v>
      </c>
      <c r="B326" s="123">
        <f t="shared" si="28"/>
        <v>45808</v>
      </c>
      <c r="C326" s="124">
        <f t="shared" si="33"/>
        <v>0</v>
      </c>
      <c r="D326" s="124">
        <f t="shared" si="29"/>
        <v>0</v>
      </c>
      <c r="E326" s="124">
        <f t="shared" si="30"/>
        <v>0</v>
      </c>
      <c r="F326" s="124">
        <f t="shared" si="31"/>
        <v>0</v>
      </c>
      <c r="G326" s="125">
        <f t="shared" si="34"/>
        <v>0</v>
      </c>
    </row>
    <row r="327" spans="1:7" ht="12.75">
      <c r="A327" s="122">
        <f t="shared" si="32"/>
        <v>306</v>
      </c>
      <c r="B327" s="123">
        <f t="shared" si="28"/>
        <v>45839</v>
      </c>
      <c r="C327" s="124">
        <f t="shared" si="33"/>
        <v>0</v>
      </c>
      <c r="D327" s="124">
        <f t="shared" si="29"/>
        <v>0</v>
      </c>
      <c r="E327" s="124">
        <f t="shared" si="30"/>
        <v>0</v>
      </c>
      <c r="F327" s="124">
        <f t="shared" si="31"/>
        <v>0</v>
      </c>
      <c r="G327" s="125">
        <f t="shared" si="34"/>
        <v>0</v>
      </c>
    </row>
    <row r="328" spans="1:7" ht="12.75">
      <c r="A328" s="122">
        <f t="shared" si="32"/>
        <v>307</v>
      </c>
      <c r="B328" s="123">
        <f t="shared" si="28"/>
        <v>45869</v>
      </c>
      <c r="C328" s="124">
        <f t="shared" si="33"/>
        <v>0</v>
      </c>
      <c r="D328" s="124">
        <f t="shared" si="29"/>
        <v>0</v>
      </c>
      <c r="E328" s="124">
        <f t="shared" si="30"/>
        <v>0</v>
      </c>
      <c r="F328" s="124">
        <f t="shared" si="31"/>
        <v>0</v>
      </c>
      <c r="G328" s="125">
        <f t="shared" si="34"/>
        <v>0</v>
      </c>
    </row>
    <row r="329" spans="1:7" ht="12.75">
      <c r="A329" s="122">
        <f t="shared" si="32"/>
        <v>308</v>
      </c>
      <c r="B329" s="123">
        <f t="shared" si="28"/>
        <v>45900</v>
      </c>
      <c r="C329" s="124">
        <f t="shared" si="33"/>
        <v>0</v>
      </c>
      <c r="D329" s="124">
        <f t="shared" si="29"/>
        <v>0</v>
      </c>
      <c r="E329" s="124">
        <f t="shared" si="30"/>
        <v>0</v>
      </c>
      <c r="F329" s="124">
        <f t="shared" si="31"/>
        <v>0</v>
      </c>
      <c r="G329" s="125">
        <f t="shared" si="34"/>
        <v>0</v>
      </c>
    </row>
    <row r="330" spans="1:7" ht="12.75">
      <c r="A330" s="122">
        <f t="shared" si="32"/>
        <v>309</v>
      </c>
      <c r="B330" s="123">
        <f t="shared" si="28"/>
        <v>45931</v>
      </c>
      <c r="C330" s="124">
        <f t="shared" si="33"/>
        <v>0</v>
      </c>
      <c r="D330" s="124">
        <f t="shared" si="29"/>
        <v>0</v>
      </c>
      <c r="E330" s="124">
        <f t="shared" si="30"/>
        <v>0</v>
      </c>
      <c r="F330" s="124">
        <f t="shared" si="31"/>
        <v>0</v>
      </c>
      <c r="G330" s="125">
        <f t="shared" si="34"/>
        <v>0</v>
      </c>
    </row>
    <row r="331" spans="1:7" ht="12.75">
      <c r="A331" s="122">
        <f t="shared" si="32"/>
        <v>310</v>
      </c>
      <c r="B331" s="123">
        <f t="shared" si="28"/>
        <v>45961</v>
      </c>
      <c r="C331" s="124">
        <f t="shared" si="33"/>
        <v>0</v>
      </c>
      <c r="D331" s="124">
        <f t="shared" si="29"/>
        <v>0</v>
      </c>
      <c r="E331" s="124">
        <f t="shared" si="30"/>
        <v>0</v>
      </c>
      <c r="F331" s="124">
        <f t="shared" si="31"/>
        <v>0</v>
      </c>
      <c r="G331" s="125">
        <f t="shared" si="34"/>
        <v>0</v>
      </c>
    </row>
    <row r="332" spans="1:7" ht="12.75">
      <c r="A332" s="122">
        <f t="shared" si="32"/>
        <v>311</v>
      </c>
      <c r="B332" s="123">
        <f t="shared" si="28"/>
        <v>45992</v>
      </c>
      <c r="C332" s="124">
        <f t="shared" si="33"/>
        <v>0</v>
      </c>
      <c r="D332" s="124">
        <f t="shared" si="29"/>
        <v>0</v>
      </c>
      <c r="E332" s="124">
        <f t="shared" si="30"/>
        <v>0</v>
      </c>
      <c r="F332" s="124">
        <f t="shared" si="31"/>
        <v>0</v>
      </c>
      <c r="G332" s="125">
        <f t="shared" si="34"/>
        <v>0</v>
      </c>
    </row>
    <row r="333" spans="1:7" ht="12.75">
      <c r="A333" s="126">
        <f t="shared" si="32"/>
        <v>312</v>
      </c>
      <c r="B333" s="127">
        <f t="shared" si="28"/>
        <v>46022</v>
      </c>
      <c r="C333" s="128">
        <f t="shared" si="33"/>
        <v>0</v>
      </c>
      <c r="D333" s="128">
        <f t="shared" si="29"/>
        <v>0</v>
      </c>
      <c r="E333" s="128">
        <f t="shared" si="30"/>
        <v>0</v>
      </c>
      <c r="F333" s="128">
        <f t="shared" si="31"/>
        <v>0</v>
      </c>
      <c r="G333" s="129">
        <f t="shared" si="34"/>
        <v>0</v>
      </c>
    </row>
    <row r="334" spans="1:7" ht="12.75">
      <c r="A334" s="122">
        <f t="shared" si="32"/>
        <v>313</v>
      </c>
      <c r="B334" s="123">
        <f t="shared" si="28"/>
        <v>46053</v>
      </c>
      <c r="C334" s="124">
        <f t="shared" si="33"/>
        <v>0</v>
      </c>
      <c r="D334" s="124">
        <f t="shared" si="29"/>
        <v>0</v>
      </c>
      <c r="E334" s="124">
        <f t="shared" si="30"/>
        <v>0</v>
      </c>
      <c r="F334" s="124">
        <f t="shared" si="31"/>
        <v>0</v>
      </c>
      <c r="G334" s="125">
        <f t="shared" si="34"/>
        <v>0</v>
      </c>
    </row>
    <row r="335" spans="1:7" ht="12.75">
      <c r="A335" s="122">
        <f t="shared" si="32"/>
        <v>314</v>
      </c>
      <c r="B335" s="123">
        <f t="shared" si="28"/>
        <v>46084</v>
      </c>
      <c r="C335" s="124">
        <f t="shared" si="33"/>
        <v>0</v>
      </c>
      <c r="D335" s="124">
        <f t="shared" si="29"/>
        <v>0</v>
      </c>
      <c r="E335" s="124">
        <f t="shared" si="30"/>
        <v>0</v>
      </c>
      <c r="F335" s="124">
        <f t="shared" si="31"/>
        <v>0</v>
      </c>
      <c r="G335" s="125">
        <f t="shared" si="34"/>
        <v>0</v>
      </c>
    </row>
    <row r="336" spans="1:7" ht="12.75">
      <c r="A336" s="122">
        <f t="shared" si="32"/>
        <v>315</v>
      </c>
      <c r="B336" s="123">
        <f t="shared" si="28"/>
        <v>46112</v>
      </c>
      <c r="C336" s="124">
        <f t="shared" si="33"/>
        <v>0</v>
      </c>
      <c r="D336" s="124">
        <f t="shared" si="29"/>
        <v>0</v>
      </c>
      <c r="E336" s="124">
        <f t="shared" si="30"/>
        <v>0</v>
      </c>
      <c r="F336" s="124">
        <f t="shared" si="31"/>
        <v>0</v>
      </c>
      <c r="G336" s="125">
        <f t="shared" si="34"/>
        <v>0</v>
      </c>
    </row>
    <row r="337" spans="1:7" ht="12.75">
      <c r="A337" s="122">
        <f t="shared" si="32"/>
        <v>316</v>
      </c>
      <c r="B337" s="123">
        <f t="shared" si="28"/>
        <v>46143</v>
      </c>
      <c r="C337" s="124">
        <f t="shared" si="33"/>
        <v>0</v>
      </c>
      <c r="D337" s="124">
        <f t="shared" si="29"/>
        <v>0</v>
      </c>
      <c r="E337" s="124">
        <f t="shared" si="30"/>
        <v>0</v>
      </c>
      <c r="F337" s="124">
        <f t="shared" si="31"/>
        <v>0</v>
      </c>
      <c r="G337" s="125">
        <f t="shared" si="34"/>
        <v>0</v>
      </c>
    </row>
    <row r="338" spans="1:7" ht="12.75">
      <c r="A338" s="122">
        <f t="shared" si="32"/>
        <v>317</v>
      </c>
      <c r="B338" s="123">
        <f t="shared" si="28"/>
        <v>46173</v>
      </c>
      <c r="C338" s="124">
        <f t="shared" si="33"/>
        <v>0</v>
      </c>
      <c r="D338" s="124">
        <f t="shared" si="29"/>
        <v>0</v>
      </c>
      <c r="E338" s="124">
        <f t="shared" si="30"/>
        <v>0</v>
      </c>
      <c r="F338" s="124">
        <f t="shared" si="31"/>
        <v>0</v>
      </c>
      <c r="G338" s="125">
        <f t="shared" si="34"/>
        <v>0</v>
      </c>
    </row>
    <row r="339" spans="1:7" ht="12.75">
      <c r="A339" s="122">
        <f t="shared" si="32"/>
        <v>318</v>
      </c>
      <c r="B339" s="123">
        <f t="shared" si="28"/>
        <v>46204</v>
      </c>
      <c r="C339" s="124">
        <f t="shared" si="33"/>
        <v>0</v>
      </c>
      <c r="D339" s="124">
        <f t="shared" si="29"/>
        <v>0</v>
      </c>
      <c r="E339" s="124">
        <f t="shared" si="30"/>
        <v>0</v>
      </c>
      <c r="F339" s="124">
        <f t="shared" si="31"/>
        <v>0</v>
      </c>
      <c r="G339" s="125">
        <f t="shared" si="34"/>
        <v>0</v>
      </c>
    </row>
    <row r="340" spans="1:7" ht="12.75">
      <c r="A340" s="122">
        <f t="shared" si="32"/>
        <v>319</v>
      </c>
      <c r="B340" s="123">
        <f t="shared" si="28"/>
        <v>46234</v>
      </c>
      <c r="C340" s="124">
        <f t="shared" si="33"/>
        <v>0</v>
      </c>
      <c r="D340" s="124">
        <f t="shared" si="29"/>
        <v>0</v>
      </c>
      <c r="E340" s="124">
        <f t="shared" si="30"/>
        <v>0</v>
      </c>
      <c r="F340" s="124">
        <f t="shared" si="31"/>
        <v>0</v>
      </c>
      <c r="G340" s="125">
        <f t="shared" si="34"/>
        <v>0</v>
      </c>
    </row>
    <row r="341" spans="1:7" ht="12.75">
      <c r="A341" s="122">
        <f t="shared" si="32"/>
        <v>320</v>
      </c>
      <c r="B341" s="123">
        <f t="shared" si="28"/>
        <v>46265</v>
      </c>
      <c r="C341" s="124">
        <f t="shared" si="33"/>
        <v>0</v>
      </c>
      <c r="D341" s="124">
        <f t="shared" si="29"/>
        <v>0</v>
      </c>
      <c r="E341" s="124">
        <f t="shared" si="30"/>
        <v>0</v>
      </c>
      <c r="F341" s="124">
        <f t="shared" si="31"/>
        <v>0</v>
      </c>
      <c r="G341" s="125">
        <f t="shared" si="34"/>
        <v>0</v>
      </c>
    </row>
    <row r="342" spans="1:7" ht="12.75">
      <c r="A342" s="122">
        <f t="shared" si="32"/>
        <v>321</v>
      </c>
      <c r="B342" s="123">
        <f aca="true" t="shared" si="35" ref="B342:B357">Mostrar.fecha</f>
        <v>46296</v>
      </c>
      <c r="C342" s="124">
        <f t="shared" si="33"/>
        <v>0</v>
      </c>
      <c r="D342" s="124">
        <f aca="true" t="shared" si="36" ref="D342:D357">Interés</f>
        <v>0</v>
      </c>
      <c r="E342" s="124">
        <f aca="true" t="shared" si="37" ref="E342:E357">Capital</f>
        <v>0</v>
      </c>
      <c r="F342" s="124">
        <f aca="true" t="shared" si="38" ref="F342:F357">Saldo.final</f>
        <v>0</v>
      </c>
      <c r="G342" s="125">
        <f t="shared" si="34"/>
        <v>0</v>
      </c>
    </row>
    <row r="343" spans="1:7" ht="12.75">
      <c r="A343" s="122">
        <f aca="true" t="shared" si="39" ref="A343:A357">Núm.pago</f>
        <v>322</v>
      </c>
      <c r="B343" s="123">
        <f t="shared" si="35"/>
        <v>46326</v>
      </c>
      <c r="C343" s="124">
        <f aca="true" t="shared" si="40" ref="C343:C357">Saldo.inicial</f>
        <v>0</v>
      </c>
      <c r="D343" s="124">
        <f t="shared" si="36"/>
        <v>0</v>
      </c>
      <c r="E343" s="124">
        <f t="shared" si="37"/>
        <v>0</v>
      </c>
      <c r="F343" s="124">
        <f t="shared" si="38"/>
        <v>0</v>
      </c>
      <c r="G343" s="125">
        <f aca="true" t="shared" si="41" ref="G343:G357">Interés.acumulado</f>
        <v>0</v>
      </c>
    </row>
    <row r="344" spans="1:7" ht="12.75">
      <c r="A344" s="122">
        <f t="shared" si="39"/>
        <v>323</v>
      </c>
      <c r="B344" s="123">
        <f t="shared" si="35"/>
        <v>46357</v>
      </c>
      <c r="C344" s="124">
        <f t="shared" si="40"/>
        <v>0</v>
      </c>
      <c r="D344" s="124">
        <f t="shared" si="36"/>
        <v>0</v>
      </c>
      <c r="E344" s="124">
        <f t="shared" si="37"/>
        <v>0</v>
      </c>
      <c r="F344" s="124">
        <f t="shared" si="38"/>
        <v>0</v>
      </c>
      <c r="G344" s="125">
        <f t="shared" si="41"/>
        <v>0</v>
      </c>
    </row>
    <row r="345" spans="1:7" ht="12.75">
      <c r="A345" s="126">
        <f t="shared" si="39"/>
        <v>324</v>
      </c>
      <c r="B345" s="127">
        <f t="shared" si="35"/>
        <v>46387</v>
      </c>
      <c r="C345" s="128">
        <f t="shared" si="40"/>
        <v>0</v>
      </c>
      <c r="D345" s="128">
        <f t="shared" si="36"/>
        <v>0</v>
      </c>
      <c r="E345" s="128">
        <f t="shared" si="37"/>
        <v>0</v>
      </c>
      <c r="F345" s="128">
        <f t="shared" si="38"/>
        <v>0</v>
      </c>
      <c r="G345" s="129">
        <f t="shared" si="41"/>
        <v>0</v>
      </c>
    </row>
    <row r="346" spans="1:7" ht="12.75">
      <c r="A346" s="122">
        <f t="shared" si="39"/>
        <v>325</v>
      </c>
      <c r="B346" s="123">
        <f t="shared" si="35"/>
        <v>46418</v>
      </c>
      <c r="C346" s="124">
        <f t="shared" si="40"/>
        <v>0</v>
      </c>
      <c r="D346" s="124">
        <f t="shared" si="36"/>
        <v>0</v>
      </c>
      <c r="E346" s="124">
        <f t="shared" si="37"/>
        <v>0</v>
      </c>
      <c r="F346" s="124">
        <f t="shared" si="38"/>
        <v>0</v>
      </c>
      <c r="G346" s="125">
        <f t="shared" si="41"/>
        <v>0</v>
      </c>
    </row>
    <row r="347" spans="1:7" ht="12.75">
      <c r="A347" s="122">
        <f t="shared" si="39"/>
        <v>326</v>
      </c>
      <c r="B347" s="123">
        <f t="shared" si="35"/>
        <v>46449</v>
      </c>
      <c r="C347" s="124">
        <f t="shared" si="40"/>
        <v>0</v>
      </c>
      <c r="D347" s="124">
        <f t="shared" si="36"/>
        <v>0</v>
      </c>
      <c r="E347" s="124">
        <f t="shared" si="37"/>
        <v>0</v>
      </c>
      <c r="F347" s="124">
        <f t="shared" si="38"/>
        <v>0</v>
      </c>
      <c r="G347" s="125">
        <f t="shared" si="41"/>
        <v>0</v>
      </c>
    </row>
    <row r="348" spans="1:7" ht="12.75">
      <c r="A348" s="122">
        <f t="shared" si="39"/>
        <v>327</v>
      </c>
      <c r="B348" s="123">
        <f t="shared" si="35"/>
        <v>46477</v>
      </c>
      <c r="C348" s="124">
        <f t="shared" si="40"/>
        <v>0</v>
      </c>
      <c r="D348" s="124">
        <f t="shared" si="36"/>
        <v>0</v>
      </c>
      <c r="E348" s="124">
        <f t="shared" si="37"/>
        <v>0</v>
      </c>
      <c r="F348" s="124">
        <f t="shared" si="38"/>
        <v>0</v>
      </c>
      <c r="G348" s="125">
        <f t="shared" si="41"/>
        <v>0</v>
      </c>
    </row>
    <row r="349" spans="1:7" ht="12.75">
      <c r="A349" s="122">
        <f t="shared" si="39"/>
        <v>328</v>
      </c>
      <c r="B349" s="123">
        <f t="shared" si="35"/>
        <v>46508</v>
      </c>
      <c r="C349" s="124">
        <f t="shared" si="40"/>
        <v>0</v>
      </c>
      <c r="D349" s="124">
        <f t="shared" si="36"/>
        <v>0</v>
      </c>
      <c r="E349" s="124">
        <f t="shared" si="37"/>
        <v>0</v>
      </c>
      <c r="F349" s="124">
        <f t="shared" si="38"/>
        <v>0</v>
      </c>
      <c r="G349" s="125">
        <f t="shared" si="41"/>
        <v>0</v>
      </c>
    </row>
    <row r="350" spans="1:7" ht="12.75">
      <c r="A350" s="122">
        <f t="shared" si="39"/>
        <v>329</v>
      </c>
      <c r="B350" s="123">
        <f t="shared" si="35"/>
        <v>46538</v>
      </c>
      <c r="C350" s="124">
        <f t="shared" si="40"/>
        <v>0</v>
      </c>
      <c r="D350" s="124">
        <f t="shared" si="36"/>
        <v>0</v>
      </c>
      <c r="E350" s="124">
        <f t="shared" si="37"/>
        <v>0</v>
      </c>
      <c r="F350" s="124">
        <f t="shared" si="38"/>
        <v>0</v>
      </c>
      <c r="G350" s="125">
        <f t="shared" si="41"/>
        <v>0</v>
      </c>
    </row>
    <row r="351" spans="1:7" ht="12.75">
      <c r="A351" s="122">
        <f t="shared" si="39"/>
        <v>330</v>
      </c>
      <c r="B351" s="123">
        <f t="shared" si="35"/>
        <v>46569</v>
      </c>
      <c r="C351" s="124">
        <f t="shared" si="40"/>
        <v>0</v>
      </c>
      <c r="D351" s="124">
        <f t="shared" si="36"/>
        <v>0</v>
      </c>
      <c r="E351" s="124">
        <f t="shared" si="37"/>
        <v>0</v>
      </c>
      <c r="F351" s="124">
        <f t="shared" si="38"/>
        <v>0</v>
      </c>
      <c r="G351" s="125">
        <f t="shared" si="41"/>
        <v>0</v>
      </c>
    </row>
    <row r="352" spans="1:7" ht="12.75">
      <c r="A352" s="122">
        <f t="shared" si="39"/>
        <v>331</v>
      </c>
      <c r="B352" s="123">
        <f t="shared" si="35"/>
        <v>46599</v>
      </c>
      <c r="C352" s="124">
        <f t="shared" si="40"/>
        <v>0</v>
      </c>
      <c r="D352" s="124">
        <f t="shared" si="36"/>
        <v>0</v>
      </c>
      <c r="E352" s="124">
        <f t="shared" si="37"/>
        <v>0</v>
      </c>
      <c r="F352" s="124">
        <f t="shared" si="38"/>
        <v>0</v>
      </c>
      <c r="G352" s="125">
        <f t="shared" si="41"/>
        <v>0</v>
      </c>
    </row>
    <row r="353" spans="1:7" ht="12.75">
      <c r="A353" s="122">
        <f t="shared" si="39"/>
        <v>332</v>
      </c>
      <c r="B353" s="123">
        <f t="shared" si="35"/>
        <v>46630</v>
      </c>
      <c r="C353" s="124">
        <f t="shared" si="40"/>
        <v>0</v>
      </c>
      <c r="D353" s="124">
        <f t="shared" si="36"/>
        <v>0</v>
      </c>
      <c r="E353" s="124">
        <f t="shared" si="37"/>
        <v>0</v>
      </c>
      <c r="F353" s="124">
        <f t="shared" si="38"/>
        <v>0</v>
      </c>
      <c r="G353" s="125">
        <f t="shared" si="41"/>
        <v>0</v>
      </c>
    </row>
    <row r="354" spans="1:7" ht="12.75">
      <c r="A354" s="122">
        <f t="shared" si="39"/>
        <v>333</v>
      </c>
      <c r="B354" s="123">
        <f t="shared" si="35"/>
        <v>46661</v>
      </c>
      <c r="C354" s="124">
        <f t="shared" si="40"/>
        <v>0</v>
      </c>
      <c r="D354" s="124">
        <f t="shared" si="36"/>
        <v>0</v>
      </c>
      <c r="E354" s="124">
        <f t="shared" si="37"/>
        <v>0</v>
      </c>
      <c r="F354" s="124">
        <f t="shared" si="38"/>
        <v>0</v>
      </c>
      <c r="G354" s="125">
        <f t="shared" si="41"/>
        <v>0</v>
      </c>
    </row>
    <row r="355" spans="1:7" ht="12.75">
      <c r="A355" s="122">
        <f t="shared" si="39"/>
        <v>334</v>
      </c>
      <c r="B355" s="123">
        <f t="shared" si="35"/>
        <v>46691</v>
      </c>
      <c r="C355" s="124">
        <f t="shared" si="40"/>
        <v>0</v>
      </c>
      <c r="D355" s="124">
        <f t="shared" si="36"/>
        <v>0</v>
      </c>
      <c r="E355" s="124">
        <f t="shared" si="37"/>
        <v>0</v>
      </c>
      <c r="F355" s="124">
        <f t="shared" si="38"/>
        <v>0</v>
      </c>
      <c r="G355" s="125">
        <f t="shared" si="41"/>
        <v>0</v>
      </c>
    </row>
    <row r="356" spans="1:7" ht="12.75">
      <c r="A356" s="122">
        <f t="shared" si="39"/>
        <v>335</v>
      </c>
      <c r="B356" s="123">
        <f t="shared" si="35"/>
        <v>46722</v>
      </c>
      <c r="C356" s="124">
        <f t="shared" si="40"/>
        <v>0</v>
      </c>
      <c r="D356" s="124">
        <f t="shared" si="36"/>
        <v>0</v>
      </c>
      <c r="E356" s="124">
        <f t="shared" si="37"/>
        <v>0</v>
      </c>
      <c r="F356" s="124">
        <f t="shared" si="38"/>
        <v>0</v>
      </c>
      <c r="G356" s="125">
        <f t="shared" si="41"/>
        <v>0</v>
      </c>
    </row>
    <row r="357" spans="1:7" ht="12.75">
      <c r="A357" s="126">
        <f t="shared" si="39"/>
        <v>336</v>
      </c>
      <c r="B357" s="127">
        <f t="shared" si="35"/>
        <v>46752</v>
      </c>
      <c r="C357" s="128">
        <f t="shared" si="40"/>
        <v>0</v>
      </c>
      <c r="D357" s="128">
        <f t="shared" si="36"/>
        <v>0</v>
      </c>
      <c r="E357" s="128">
        <f t="shared" si="37"/>
        <v>0</v>
      </c>
      <c r="F357" s="128">
        <f t="shared" si="38"/>
        <v>0</v>
      </c>
      <c r="G357" s="129">
        <f t="shared" si="41"/>
        <v>0</v>
      </c>
    </row>
  </sheetData>
  <sheetProtection sheet="1" objects="1" scenarios="1"/>
  <printOptions horizontalCentered="1"/>
  <pageMargins left="0.5905511811023623" right="0.5905511811023623" top="0.5905511811023623" bottom="0.5905511811023623" header="0" footer="0"/>
  <pageSetup fitToHeight="2" horizontalDpi="180" verticalDpi="180" orientation="portrait" paperSize="9" r:id="rId3"/>
  <headerFooter alignWithMargins="0">
    <oddHeader xml:space="preserve">&amp;C </oddHeader>
    <oddFooter xml:space="preserve">&amp;C </oddFooter>
  </headerFooter>
  <legacyDrawing r:id="rId2"/>
</worksheet>
</file>

<file path=xl/worksheets/sheet11.xml><?xml version="1.0" encoding="utf-8"?>
<worksheet xmlns="http://schemas.openxmlformats.org/spreadsheetml/2006/main" xmlns:r="http://schemas.openxmlformats.org/officeDocument/2006/relationships">
  <sheetPr codeName="Hoja11"/>
  <dimension ref="A1:G357"/>
  <sheetViews>
    <sheetView showGridLines="0" tabSelected="1" workbookViewId="0" topLeftCell="B5">
      <selection activeCell="C11" sqref="C11"/>
    </sheetView>
  </sheetViews>
  <sheetFormatPr defaultColWidth="11.421875" defaultRowHeight="12.75"/>
  <cols>
    <col min="1" max="1" width="5.7109375" style="58" customWidth="1"/>
    <col min="2" max="3" width="20.7109375" style="58" customWidth="1"/>
    <col min="4" max="6" width="15.7109375" style="58" customWidth="1"/>
    <col min="7" max="7" width="13.7109375" style="58" customWidth="1"/>
    <col min="8" max="16384" width="11.421875" style="58" customWidth="1"/>
  </cols>
  <sheetData>
    <row r="1" spans="1:7" ht="23.25">
      <c r="A1" s="56" t="s">
        <v>101</v>
      </c>
      <c r="B1" s="57"/>
      <c r="C1" s="57"/>
      <c r="D1" s="57"/>
      <c r="E1" s="57"/>
      <c r="F1" s="57"/>
      <c r="G1" s="57"/>
    </row>
    <row r="2" spans="1:7" ht="12.75">
      <c r="A2" s="59"/>
      <c r="B2" s="59" t="s">
        <v>102</v>
      </c>
      <c r="C2" s="59"/>
      <c r="D2" s="59"/>
      <c r="E2" s="59"/>
      <c r="F2" s="59"/>
      <c r="G2" s="59"/>
    </row>
    <row r="3" spans="1:7" ht="12.75">
      <c r="A3" s="59"/>
      <c r="B3" s="60" t="s">
        <v>103</v>
      </c>
      <c r="C3" s="59"/>
      <c r="D3" s="59"/>
      <c r="E3" s="59"/>
      <c r="F3" s="59"/>
      <c r="G3" s="59"/>
    </row>
    <row r="4" spans="1:7" ht="13.5" thickBot="1">
      <c r="A4" s="59"/>
      <c r="B4" s="60" t="s">
        <v>104</v>
      </c>
      <c r="C4" s="59"/>
      <c r="D4" s="59"/>
      <c r="E4" s="59"/>
      <c r="F4" s="59"/>
      <c r="G4" s="59"/>
    </row>
    <row r="5" spans="1:7" ht="24" thickTop="1">
      <c r="A5" s="61" t="s">
        <v>105</v>
      </c>
      <c r="B5" s="62"/>
      <c r="C5" s="63"/>
      <c r="D5" s="64"/>
      <c r="E5" s="64"/>
      <c r="F5" s="64"/>
      <c r="G5" s="64"/>
    </row>
    <row r="6" spans="1:7" ht="12.75">
      <c r="A6" s="65" t="s">
        <v>106</v>
      </c>
      <c r="B6" s="66"/>
      <c r="C6" s="67"/>
      <c r="D6" s="68"/>
      <c r="E6" s="69" t="s">
        <v>107</v>
      </c>
      <c r="F6" s="70"/>
      <c r="G6" s="70"/>
    </row>
    <row r="7" spans="1:7" ht="15">
      <c r="A7" s="283"/>
      <c r="B7" s="284" t="s">
        <v>108</v>
      </c>
      <c r="C7" s="288">
        <v>12000000</v>
      </c>
      <c r="D7" s="68"/>
      <c r="E7" s="68"/>
      <c r="F7" s="73" t="s">
        <v>109</v>
      </c>
      <c r="G7" s="74"/>
    </row>
    <row r="8" spans="1:7" ht="15">
      <c r="A8" s="283"/>
      <c r="B8" s="284" t="s">
        <v>110</v>
      </c>
      <c r="C8" s="289">
        <v>0.0467</v>
      </c>
      <c r="D8" s="68"/>
      <c r="E8" s="68"/>
      <c r="F8" s="73" t="s">
        <v>111</v>
      </c>
      <c r="G8" s="75">
        <v>1</v>
      </c>
    </row>
    <row r="9" spans="1:7" ht="15">
      <c r="A9" s="283"/>
      <c r="B9" s="284" t="s">
        <v>112</v>
      </c>
      <c r="C9" s="290">
        <v>30</v>
      </c>
      <c r="D9" s="68"/>
      <c r="E9" s="68"/>
      <c r="F9" s="68"/>
      <c r="G9" s="68"/>
    </row>
    <row r="10" spans="1:7" ht="15">
      <c r="A10" s="283"/>
      <c r="B10" s="284" t="s">
        <v>113</v>
      </c>
      <c r="C10" s="290">
        <v>12</v>
      </c>
      <c r="D10" s="280" t="s">
        <v>239</v>
      </c>
      <c r="E10" s="281"/>
      <c r="F10" s="281"/>
      <c r="G10" s="282"/>
    </row>
    <row r="11" spans="1:7" ht="15">
      <c r="A11" s="283"/>
      <c r="B11" s="284" t="s">
        <v>114</v>
      </c>
      <c r="C11" s="291">
        <v>36553</v>
      </c>
      <c r="D11" s="280" t="s">
        <v>238</v>
      </c>
      <c r="E11" s="280"/>
      <c r="F11" s="280"/>
      <c r="G11" s="280"/>
    </row>
    <row r="12" spans="1:7" ht="12.75">
      <c r="A12" s="76" t="s">
        <v>115</v>
      </c>
      <c r="B12" s="77"/>
      <c r="C12" s="78"/>
      <c r="D12" s="70"/>
      <c r="E12" s="70"/>
      <c r="F12" s="70"/>
      <c r="G12" s="70"/>
    </row>
    <row r="13" spans="1:7" ht="12.75">
      <c r="A13" s="79"/>
      <c r="B13" s="80" t="s">
        <v>116</v>
      </c>
      <c r="C13" s="81"/>
      <c r="D13" s="82" t="s">
        <v>117</v>
      </c>
      <c r="E13" s="59"/>
      <c r="F13" s="59"/>
      <c r="G13" s="59"/>
    </row>
    <row r="14" spans="1:7" ht="13.5" thickBot="1">
      <c r="A14" s="83"/>
      <c r="B14" s="84" t="s">
        <v>118</v>
      </c>
      <c r="C14" s="85">
        <f>PMT(Tasa_periódica,Total_de_pagos,-Monto_préstamo)</f>
        <v>62020.342010506196</v>
      </c>
      <c r="D14" s="82" t="s">
        <v>119</v>
      </c>
      <c r="E14" s="59"/>
      <c r="F14" s="59"/>
      <c r="G14" s="59"/>
    </row>
    <row r="15" spans="1:7" ht="13.5" thickTop="1">
      <c r="A15" s="86" t="s">
        <v>120</v>
      </c>
      <c r="B15" s="64"/>
      <c r="C15" s="64"/>
      <c r="D15" s="64"/>
      <c r="E15" s="64"/>
      <c r="F15" s="64"/>
      <c r="G15" s="64"/>
    </row>
    <row r="16" spans="1:7" ht="12.75">
      <c r="A16" s="68"/>
      <c r="B16" s="87" t="s">
        <v>121</v>
      </c>
      <c r="C16" s="88">
        <f>IF(Pago_introducido=0,Pago_calculado,Pago_introducido)</f>
        <v>62020.342010506196</v>
      </c>
      <c r="D16" s="68"/>
      <c r="E16" s="68"/>
      <c r="F16" s="87" t="str">
        <f>"Saldo inicial antes del pago: "&amp;TEXT(Núm_primer_pago,"0")&amp;":"</f>
        <v>Saldo inicial antes del pago: 1:</v>
      </c>
      <c r="G16" s="89">
        <f>FV(Tasa_interés_anual/Pagos_por_año,Núm_primer_pago-1,Pago_a_usar,-Monto_préstamo)</f>
        <v>12000000</v>
      </c>
    </row>
    <row r="17" spans="1:7" ht="12.75">
      <c r="A17" s="68"/>
      <c r="B17" s="87" t="s">
        <v>122</v>
      </c>
      <c r="C17" s="90">
        <f>IF(G7=0,IF(G8=0,1,G8),1+C10*(YEAR(G7)-YEAR(C11))+INT(C10*(MONTH(G7)-MONTH(C11))/12)+IF(DAY(G7)&gt;DAY(C11),1))</f>
        <v>1</v>
      </c>
      <c r="D17" s="68"/>
      <c r="E17" s="68"/>
      <c r="F17" s="87" t="str">
        <f>"Interés acumulado antes del pago: "&amp;TEXT(Núm_primer_pago,"0")&amp;":"</f>
        <v>Interés acumulado antes del pago: 1:</v>
      </c>
      <c r="G17" s="89">
        <f>Pago_a_usar*(Núm_primer_pago-1)-(Monto_préstamo-Saldo_inicial_tabla)</f>
        <v>0</v>
      </c>
    </row>
    <row r="18" spans="1:7" ht="23.25">
      <c r="A18" s="91" t="s">
        <v>123</v>
      </c>
      <c r="B18" s="70"/>
      <c r="C18" s="70"/>
      <c r="D18" s="70"/>
      <c r="E18" s="70"/>
      <c r="F18" s="70"/>
      <c r="G18" s="70"/>
    </row>
    <row r="19" ht="13.5" thickBot="1"/>
    <row r="20" spans="1:7" ht="13.5" thickTop="1">
      <c r="A20" s="92"/>
      <c r="B20" s="93" t="s">
        <v>124</v>
      </c>
      <c r="C20" s="94" t="s">
        <v>125</v>
      </c>
      <c r="D20" s="94"/>
      <c r="E20" s="94"/>
      <c r="F20" s="94" t="s">
        <v>125</v>
      </c>
      <c r="G20" s="95" t="s">
        <v>126</v>
      </c>
    </row>
    <row r="21" spans="1:7" ht="13.5" thickBot="1">
      <c r="A21" s="96" t="s">
        <v>127</v>
      </c>
      <c r="B21" s="97" t="s">
        <v>128</v>
      </c>
      <c r="C21" s="98" t="s">
        <v>129</v>
      </c>
      <c r="D21" s="98" t="s">
        <v>126</v>
      </c>
      <c r="E21" s="98" t="s">
        <v>130</v>
      </c>
      <c r="F21" s="98" t="s">
        <v>131</v>
      </c>
      <c r="G21" s="99" t="s">
        <v>132</v>
      </c>
    </row>
    <row r="22" spans="1:7" ht="12.75">
      <c r="A22" s="100">
        <f>IF(Núm_primer_pago&lt;Total_de_pagos,Núm_primer_pago,"")</f>
        <v>1</v>
      </c>
      <c r="B22" s="101">
        <f aca="true" t="shared" si="0" ref="B22:B85">Mostrar.fecha</f>
        <v>36553</v>
      </c>
      <c r="C22" s="102">
        <f>IF(A22&lt;&gt;"",IF(Saldo_inicial_tabla&lt;0,0,Saldo_inicial_tabla),"")</f>
        <v>12000000</v>
      </c>
      <c r="D22" s="103">
        <f aca="true" t="shared" si="1" ref="D22:D85">Interés</f>
        <v>46700</v>
      </c>
      <c r="E22" s="104">
        <f aca="true" t="shared" si="2" ref="E22:E85">Capital</f>
        <v>15320.342010506196</v>
      </c>
      <c r="F22" s="102">
        <f aca="true" t="shared" si="3" ref="F22:F85">Saldo.final</f>
        <v>11984679.657989495</v>
      </c>
      <c r="G22" s="105">
        <f>IF(A22&lt;&gt;"",D22+Interés_previo_tabla,"")</f>
        <v>46700</v>
      </c>
    </row>
    <row r="23" spans="1:7" ht="12.75">
      <c r="A23" s="100">
        <f aca="true" t="shared" si="4" ref="A23:A86">Núm.pago</f>
        <v>2</v>
      </c>
      <c r="B23" s="101">
        <f t="shared" si="0"/>
        <v>36584</v>
      </c>
      <c r="C23" s="102">
        <f aca="true" t="shared" si="5" ref="C23:C86">Saldo.inicial</f>
        <v>11984679.657989495</v>
      </c>
      <c r="D23" s="103">
        <f t="shared" si="1"/>
        <v>46640.37833567578</v>
      </c>
      <c r="E23" s="104">
        <f t="shared" si="2"/>
        <v>15379.963674830418</v>
      </c>
      <c r="F23" s="102">
        <f t="shared" si="3"/>
        <v>11969299.694314664</v>
      </c>
      <c r="G23" s="105">
        <f aca="true" t="shared" si="6" ref="G23:G86">Interés.acumulado</f>
        <v>93340.37833567578</v>
      </c>
    </row>
    <row r="24" spans="1:7" ht="12.75">
      <c r="A24" s="100">
        <f t="shared" si="4"/>
        <v>3</v>
      </c>
      <c r="B24" s="101">
        <f t="shared" si="0"/>
        <v>36613</v>
      </c>
      <c r="C24" s="102">
        <f t="shared" si="5"/>
        <v>11969299.694314664</v>
      </c>
      <c r="D24" s="103">
        <f t="shared" si="1"/>
        <v>46580.5246437079</v>
      </c>
      <c r="E24" s="104">
        <f t="shared" si="2"/>
        <v>15439.8173667983</v>
      </c>
      <c r="F24" s="102">
        <f t="shared" si="3"/>
        <v>11953859.876947867</v>
      </c>
      <c r="G24" s="105">
        <f t="shared" si="6"/>
        <v>139920.90297938368</v>
      </c>
    </row>
    <row r="25" spans="1:7" ht="12.75">
      <c r="A25" s="100">
        <f t="shared" si="4"/>
        <v>4</v>
      </c>
      <c r="B25" s="101">
        <f t="shared" si="0"/>
        <v>36644</v>
      </c>
      <c r="C25" s="102">
        <f t="shared" si="5"/>
        <v>11953859.876947867</v>
      </c>
      <c r="D25" s="103">
        <f t="shared" si="1"/>
        <v>46520.438021122114</v>
      </c>
      <c r="E25" s="104">
        <f t="shared" si="2"/>
        <v>15499.903989384082</v>
      </c>
      <c r="F25" s="102">
        <f t="shared" si="3"/>
        <v>11938359.972958483</v>
      </c>
      <c r="G25" s="105">
        <f t="shared" si="6"/>
        <v>186441.34100050578</v>
      </c>
    </row>
    <row r="26" spans="1:7" ht="12.75">
      <c r="A26" s="100">
        <f t="shared" si="4"/>
        <v>5</v>
      </c>
      <c r="B26" s="101">
        <f t="shared" si="0"/>
        <v>36674</v>
      </c>
      <c r="C26" s="102">
        <f t="shared" si="5"/>
        <v>11938359.972958483</v>
      </c>
      <c r="D26" s="103">
        <f t="shared" si="1"/>
        <v>46460.117561430096</v>
      </c>
      <c r="E26" s="104">
        <f t="shared" si="2"/>
        <v>15560.2244490761</v>
      </c>
      <c r="F26" s="102">
        <f t="shared" si="3"/>
        <v>11922799.748509407</v>
      </c>
      <c r="G26" s="105">
        <f t="shared" si="6"/>
        <v>232901.45856193587</v>
      </c>
    </row>
    <row r="27" spans="1:7" ht="12.75">
      <c r="A27" s="100">
        <f t="shared" si="4"/>
        <v>6</v>
      </c>
      <c r="B27" s="101">
        <f t="shared" si="0"/>
        <v>36705</v>
      </c>
      <c r="C27" s="102">
        <f t="shared" si="5"/>
        <v>11922799.748509407</v>
      </c>
      <c r="D27" s="103">
        <f t="shared" si="1"/>
        <v>46399.56235461577</v>
      </c>
      <c r="E27" s="104">
        <f t="shared" si="2"/>
        <v>15620.779655890423</v>
      </c>
      <c r="F27" s="102">
        <f t="shared" si="3"/>
        <v>11907178.968853517</v>
      </c>
      <c r="G27" s="105">
        <f t="shared" si="6"/>
        <v>279301.02091655164</v>
      </c>
    </row>
    <row r="28" spans="1:7" ht="12.75">
      <c r="A28" s="100">
        <f t="shared" si="4"/>
        <v>7</v>
      </c>
      <c r="B28" s="101">
        <f t="shared" si="0"/>
        <v>36735</v>
      </c>
      <c r="C28" s="102">
        <f t="shared" si="5"/>
        <v>11907178.968853517</v>
      </c>
      <c r="D28" s="103">
        <f t="shared" si="1"/>
        <v>46338.7714871216</v>
      </c>
      <c r="E28" s="104">
        <f t="shared" si="2"/>
        <v>15681.570523384595</v>
      </c>
      <c r="F28" s="102">
        <f t="shared" si="3"/>
        <v>11891497.398330132</v>
      </c>
      <c r="G28" s="105">
        <f t="shared" si="6"/>
        <v>325639.79240367323</v>
      </c>
    </row>
    <row r="29" spans="1:7" ht="12.75">
      <c r="A29" s="100">
        <f t="shared" si="4"/>
        <v>8</v>
      </c>
      <c r="B29" s="101">
        <f t="shared" si="0"/>
        <v>36766</v>
      </c>
      <c r="C29" s="102">
        <f t="shared" si="5"/>
        <v>11891497.398330132</v>
      </c>
      <c r="D29" s="103">
        <f t="shared" si="1"/>
        <v>46277.74404183476</v>
      </c>
      <c r="E29" s="104">
        <f t="shared" si="2"/>
        <v>15742.597968671435</v>
      </c>
      <c r="F29" s="102">
        <f t="shared" si="3"/>
        <v>11875754.80036146</v>
      </c>
      <c r="G29" s="105">
        <f t="shared" si="6"/>
        <v>371917.536445508</v>
      </c>
    </row>
    <row r="30" spans="1:7" ht="12.75">
      <c r="A30" s="100">
        <f t="shared" si="4"/>
        <v>9</v>
      </c>
      <c r="B30" s="101">
        <f t="shared" si="0"/>
        <v>36797</v>
      </c>
      <c r="C30" s="102">
        <f t="shared" si="5"/>
        <v>11875754.80036146</v>
      </c>
      <c r="D30" s="103">
        <f t="shared" si="1"/>
        <v>46216.479098073345</v>
      </c>
      <c r="E30" s="104">
        <f t="shared" si="2"/>
        <v>15803.86291243285</v>
      </c>
      <c r="F30" s="102">
        <f t="shared" si="3"/>
        <v>11859950.937449027</v>
      </c>
      <c r="G30" s="105">
        <f t="shared" si="6"/>
        <v>418134.01554358134</v>
      </c>
    </row>
    <row r="31" spans="1:7" ht="12.75">
      <c r="A31" s="100">
        <f t="shared" si="4"/>
        <v>10</v>
      </c>
      <c r="B31" s="101">
        <f t="shared" si="0"/>
        <v>36827</v>
      </c>
      <c r="C31" s="102">
        <f t="shared" si="5"/>
        <v>11859950.937449027</v>
      </c>
      <c r="D31" s="103">
        <f t="shared" si="1"/>
        <v>46154.975731572464</v>
      </c>
      <c r="E31" s="104">
        <f t="shared" si="2"/>
        <v>15865.366278933732</v>
      </c>
      <c r="F31" s="102">
        <f t="shared" si="3"/>
        <v>11844085.571170093</v>
      </c>
      <c r="G31" s="105">
        <f t="shared" si="6"/>
        <v>464288.9912751538</v>
      </c>
    </row>
    <row r="32" spans="1:7" ht="12.75">
      <c r="A32" s="100">
        <f t="shared" si="4"/>
        <v>11</v>
      </c>
      <c r="B32" s="101">
        <f t="shared" si="0"/>
        <v>36858</v>
      </c>
      <c r="C32" s="102">
        <f t="shared" si="5"/>
        <v>11844085.571170093</v>
      </c>
      <c r="D32" s="103">
        <f t="shared" si="1"/>
        <v>46093.23301447028</v>
      </c>
      <c r="E32" s="104">
        <f t="shared" si="2"/>
        <v>15927.108996035917</v>
      </c>
      <c r="F32" s="102">
        <f t="shared" si="3"/>
        <v>11828158.462174058</v>
      </c>
      <c r="G32" s="105">
        <f t="shared" si="6"/>
        <v>510382.2242896241</v>
      </c>
    </row>
    <row r="33" spans="1:7" ht="12.75">
      <c r="A33" s="106">
        <f t="shared" si="4"/>
        <v>12</v>
      </c>
      <c r="B33" s="107">
        <f t="shared" si="0"/>
        <v>36888</v>
      </c>
      <c r="C33" s="108">
        <f t="shared" si="5"/>
        <v>11828158.462174058</v>
      </c>
      <c r="D33" s="109">
        <f t="shared" si="1"/>
        <v>46031.25001529404</v>
      </c>
      <c r="E33" s="110">
        <f t="shared" si="2"/>
        <v>15989.091995212155</v>
      </c>
      <c r="F33" s="108">
        <f t="shared" si="3"/>
        <v>11812169.370178847</v>
      </c>
      <c r="G33" s="111">
        <f t="shared" si="6"/>
        <v>556413.4743049181</v>
      </c>
    </row>
    <row r="34" spans="1:7" ht="12.75">
      <c r="A34" s="100">
        <f t="shared" si="4"/>
        <v>13</v>
      </c>
      <c r="B34" s="101">
        <f t="shared" si="0"/>
        <v>36919</v>
      </c>
      <c r="C34" s="102">
        <f t="shared" si="5"/>
        <v>11812169.370178847</v>
      </c>
      <c r="D34" s="103">
        <f t="shared" si="1"/>
        <v>45969.02579894601</v>
      </c>
      <c r="E34" s="104">
        <f t="shared" si="2"/>
        <v>16051.316211560188</v>
      </c>
      <c r="F34" s="102">
        <f t="shared" si="3"/>
        <v>11796118.053967286</v>
      </c>
      <c r="G34" s="105">
        <f t="shared" si="6"/>
        <v>602382.5001038641</v>
      </c>
    </row>
    <row r="35" spans="1:7" ht="12.75">
      <c r="A35" s="100">
        <f t="shared" si="4"/>
        <v>14</v>
      </c>
      <c r="B35" s="101">
        <f t="shared" si="0"/>
        <v>36950</v>
      </c>
      <c r="C35" s="102">
        <f t="shared" si="5"/>
        <v>11796118.053967286</v>
      </c>
      <c r="D35" s="103">
        <f t="shared" si="1"/>
        <v>45906.55942668935</v>
      </c>
      <c r="E35" s="104">
        <f t="shared" si="2"/>
        <v>16113.782583816843</v>
      </c>
      <c r="F35" s="102">
        <f t="shared" si="3"/>
        <v>11780004.27138347</v>
      </c>
      <c r="G35" s="105">
        <f t="shared" si="6"/>
        <v>648289.0595305535</v>
      </c>
    </row>
    <row r="36" spans="1:7" ht="12.75">
      <c r="A36" s="100">
        <f t="shared" si="4"/>
        <v>15</v>
      </c>
      <c r="B36" s="101">
        <f t="shared" si="0"/>
        <v>36978</v>
      </c>
      <c r="C36" s="102">
        <f t="shared" si="5"/>
        <v>11780004.27138347</v>
      </c>
      <c r="D36" s="103">
        <f t="shared" si="1"/>
        <v>45843.849956134</v>
      </c>
      <c r="E36" s="104">
        <f t="shared" si="2"/>
        <v>16176.492054372196</v>
      </c>
      <c r="F36" s="102">
        <f t="shared" si="3"/>
        <v>11763827.779329097</v>
      </c>
      <c r="G36" s="105">
        <f t="shared" si="6"/>
        <v>694132.9094866875</v>
      </c>
    </row>
    <row r="37" spans="1:7" ht="12.75">
      <c r="A37" s="100">
        <f t="shared" si="4"/>
        <v>16</v>
      </c>
      <c r="B37" s="101">
        <f t="shared" si="0"/>
        <v>37009</v>
      </c>
      <c r="C37" s="102">
        <f t="shared" si="5"/>
        <v>11763827.779329097</v>
      </c>
      <c r="D37" s="103">
        <f t="shared" si="1"/>
        <v>45780.8964412224</v>
      </c>
      <c r="E37" s="104">
        <f t="shared" si="2"/>
        <v>16239.445569283795</v>
      </c>
      <c r="F37" s="102">
        <f t="shared" si="3"/>
        <v>11747588.333759813</v>
      </c>
      <c r="G37" s="105">
        <f t="shared" si="6"/>
        <v>739913.8059279099</v>
      </c>
    </row>
    <row r="38" spans="1:7" ht="12.75">
      <c r="A38" s="100">
        <f t="shared" si="4"/>
        <v>17</v>
      </c>
      <c r="B38" s="101">
        <f t="shared" si="0"/>
        <v>37039</v>
      </c>
      <c r="C38" s="102">
        <f t="shared" si="5"/>
        <v>11747588.333759813</v>
      </c>
      <c r="D38" s="103">
        <f t="shared" si="1"/>
        <v>45717.69793221527</v>
      </c>
      <c r="E38" s="104">
        <f t="shared" si="2"/>
        <v>16302.644078290927</v>
      </c>
      <c r="F38" s="102">
        <f t="shared" si="3"/>
        <v>11731285.689681523</v>
      </c>
      <c r="G38" s="105">
        <f t="shared" si="6"/>
        <v>785631.5038601252</v>
      </c>
    </row>
    <row r="39" spans="1:7" ht="12.75">
      <c r="A39" s="100">
        <f t="shared" si="4"/>
        <v>18</v>
      </c>
      <c r="B39" s="101">
        <f t="shared" si="0"/>
        <v>37070</v>
      </c>
      <c r="C39" s="102">
        <f t="shared" si="5"/>
        <v>11731285.689681523</v>
      </c>
      <c r="D39" s="103">
        <f t="shared" si="1"/>
        <v>45654.25347567726</v>
      </c>
      <c r="E39" s="104">
        <f t="shared" si="2"/>
        <v>16366.088534828938</v>
      </c>
      <c r="F39" s="102">
        <f t="shared" si="3"/>
        <v>11714919.601146694</v>
      </c>
      <c r="G39" s="105">
        <f t="shared" si="6"/>
        <v>831285.7573358024</v>
      </c>
    </row>
    <row r="40" spans="1:7" ht="12.75">
      <c r="A40" s="100">
        <f t="shared" si="4"/>
        <v>19</v>
      </c>
      <c r="B40" s="101">
        <f t="shared" si="0"/>
        <v>37100</v>
      </c>
      <c r="C40" s="102">
        <f t="shared" si="5"/>
        <v>11714919.601146694</v>
      </c>
      <c r="D40" s="103">
        <f t="shared" si="1"/>
        <v>45590.56211446255</v>
      </c>
      <c r="E40" s="104">
        <f t="shared" si="2"/>
        <v>16429.77989604365</v>
      </c>
      <c r="F40" s="102">
        <f t="shared" si="3"/>
        <v>11698489.821250651</v>
      </c>
      <c r="G40" s="105">
        <f t="shared" si="6"/>
        <v>876876.319450265</v>
      </c>
    </row>
    <row r="41" spans="1:7" ht="12.75">
      <c r="A41" s="100">
        <f t="shared" si="4"/>
        <v>20</v>
      </c>
      <c r="B41" s="101">
        <f t="shared" si="0"/>
        <v>37131</v>
      </c>
      <c r="C41" s="102">
        <f t="shared" si="5"/>
        <v>11698489.821250651</v>
      </c>
      <c r="D41" s="103">
        <f t="shared" si="1"/>
        <v>45526.62288770045</v>
      </c>
      <c r="E41" s="104">
        <f t="shared" si="2"/>
        <v>16493.71912280575</v>
      </c>
      <c r="F41" s="102">
        <f t="shared" si="3"/>
        <v>11681996.102127844</v>
      </c>
      <c r="G41" s="105">
        <f t="shared" si="6"/>
        <v>922402.9423379655</v>
      </c>
    </row>
    <row r="42" spans="1:7" ht="12.75">
      <c r="A42" s="100">
        <f t="shared" si="4"/>
        <v>21</v>
      </c>
      <c r="B42" s="101">
        <f t="shared" si="0"/>
        <v>37162</v>
      </c>
      <c r="C42" s="102">
        <f t="shared" si="5"/>
        <v>11681996.102127844</v>
      </c>
      <c r="D42" s="103">
        <f t="shared" si="1"/>
        <v>45462.43483078086</v>
      </c>
      <c r="E42" s="104">
        <f t="shared" si="2"/>
        <v>16557.907179725335</v>
      </c>
      <c r="F42" s="102">
        <f t="shared" si="3"/>
        <v>11665438.19494812</v>
      </c>
      <c r="G42" s="105">
        <f t="shared" si="6"/>
        <v>967865.3771687463</v>
      </c>
    </row>
    <row r="43" spans="1:7" ht="12.75">
      <c r="A43" s="100">
        <f t="shared" si="4"/>
        <v>22</v>
      </c>
      <c r="B43" s="101">
        <f t="shared" si="0"/>
        <v>37192</v>
      </c>
      <c r="C43" s="102">
        <f t="shared" si="5"/>
        <v>11665438.19494812</v>
      </c>
      <c r="D43" s="103">
        <f t="shared" si="1"/>
        <v>45397.99697533977</v>
      </c>
      <c r="E43" s="104">
        <f t="shared" si="2"/>
        <v>16622.34503516643</v>
      </c>
      <c r="F43" s="102">
        <f t="shared" si="3"/>
        <v>11648815.849912954</v>
      </c>
      <c r="G43" s="105">
        <f t="shared" si="6"/>
        <v>1013263.374144086</v>
      </c>
    </row>
    <row r="44" spans="1:7" ht="12.75">
      <c r="A44" s="100">
        <f t="shared" si="4"/>
        <v>23</v>
      </c>
      <c r="B44" s="101">
        <f t="shared" si="0"/>
        <v>37223</v>
      </c>
      <c r="C44" s="102">
        <f t="shared" si="5"/>
        <v>11648815.849912954</v>
      </c>
      <c r="D44" s="103">
        <f t="shared" si="1"/>
        <v>45333.30834924458</v>
      </c>
      <c r="E44" s="104">
        <f t="shared" si="2"/>
        <v>16687.033661261616</v>
      </c>
      <c r="F44" s="102">
        <f t="shared" si="3"/>
        <v>11632128.816251693</v>
      </c>
      <c r="G44" s="105">
        <f t="shared" si="6"/>
        <v>1058596.6824933307</v>
      </c>
    </row>
    <row r="45" spans="1:7" ht="12.75">
      <c r="A45" s="106">
        <f t="shared" si="4"/>
        <v>24</v>
      </c>
      <c r="B45" s="107">
        <f t="shared" si="0"/>
        <v>37253</v>
      </c>
      <c r="C45" s="108">
        <f t="shared" si="5"/>
        <v>11632128.816251693</v>
      </c>
      <c r="D45" s="109">
        <f t="shared" si="1"/>
        <v>45268.3679765795</v>
      </c>
      <c r="E45" s="110">
        <f t="shared" si="2"/>
        <v>16751.974033926694</v>
      </c>
      <c r="F45" s="108">
        <f t="shared" si="3"/>
        <v>11615376.842217766</v>
      </c>
      <c r="G45" s="111">
        <f t="shared" si="6"/>
        <v>1103865.0504699103</v>
      </c>
    </row>
    <row r="46" spans="1:7" ht="12.75">
      <c r="A46" s="100">
        <f t="shared" si="4"/>
        <v>25</v>
      </c>
      <c r="B46" s="112">
        <f t="shared" si="0"/>
        <v>37284</v>
      </c>
      <c r="C46" s="113">
        <f t="shared" si="5"/>
        <v>11615376.842217766</v>
      </c>
      <c r="D46" s="114">
        <f t="shared" si="1"/>
        <v>45203.1748776308</v>
      </c>
      <c r="E46" s="115">
        <f t="shared" si="2"/>
        <v>16817.167132875395</v>
      </c>
      <c r="F46" s="113">
        <f t="shared" si="3"/>
        <v>11598559.67508489</v>
      </c>
      <c r="G46" s="116">
        <f t="shared" si="6"/>
        <v>1149068.225347541</v>
      </c>
    </row>
    <row r="47" spans="1:7" ht="12.75">
      <c r="A47" s="100">
        <f t="shared" si="4"/>
        <v>26</v>
      </c>
      <c r="B47" s="112">
        <f t="shared" si="0"/>
        <v>37315</v>
      </c>
      <c r="C47" s="113">
        <f t="shared" si="5"/>
        <v>11598559.67508489</v>
      </c>
      <c r="D47" s="114">
        <f t="shared" si="1"/>
        <v>45137.728068872035</v>
      </c>
      <c r="E47" s="115">
        <f t="shared" si="2"/>
        <v>16882.61394163416</v>
      </c>
      <c r="F47" s="113">
        <f t="shared" si="3"/>
        <v>11581677.061143257</v>
      </c>
      <c r="G47" s="116">
        <f t="shared" si="6"/>
        <v>1194205.9534164132</v>
      </c>
    </row>
    <row r="48" spans="1:7" ht="12.75">
      <c r="A48" s="100">
        <f t="shared" si="4"/>
        <v>27</v>
      </c>
      <c r="B48" s="112">
        <f t="shared" si="0"/>
        <v>37343</v>
      </c>
      <c r="C48" s="113">
        <f t="shared" si="5"/>
        <v>11581677.061143257</v>
      </c>
      <c r="D48" s="114">
        <f t="shared" si="1"/>
        <v>45072.02656294917</v>
      </c>
      <c r="E48" s="115">
        <f t="shared" si="2"/>
        <v>16948.315447557026</v>
      </c>
      <c r="F48" s="113">
        <f t="shared" si="3"/>
        <v>11564728.745695699</v>
      </c>
      <c r="G48" s="116">
        <f t="shared" si="6"/>
        <v>1239277.9799793623</v>
      </c>
    </row>
    <row r="49" spans="1:7" ht="12.75">
      <c r="A49" s="100">
        <f t="shared" si="4"/>
        <v>28</v>
      </c>
      <c r="B49" s="112">
        <f t="shared" si="0"/>
        <v>37374</v>
      </c>
      <c r="C49" s="113">
        <f t="shared" si="5"/>
        <v>11564728.745695699</v>
      </c>
      <c r="D49" s="114">
        <f t="shared" si="1"/>
        <v>45006.06936866576</v>
      </c>
      <c r="E49" s="115">
        <f t="shared" si="2"/>
        <v>17014.272641840435</v>
      </c>
      <c r="F49" s="113">
        <f t="shared" si="3"/>
        <v>11547714.473053858</v>
      </c>
      <c r="G49" s="116">
        <f t="shared" si="6"/>
        <v>1284284.0493480281</v>
      </c>
    </row>
    <row r="50" spans="1:7" ht="12.75">
      <c r="A50" s="100">
        <f t="shared" si="4"/>
        <v>29</v>
      </c>
      <c r="B50" s="112">
        <f t="shared" si="0"/>
        <v>37404</v>
      </c>
      <c r="C50" s="113">
        <f t="shared" si="5"/>
        <v>11547714.473053858</v>
      </c>
      <c r="D50" s="114">
        <f t="shared" si="1"/>
        <v>44939.85549096793</v>
      </c>
      <c r="E50" s="115">
        <f t="shared" si="2"/>
        <v>17080.486519538266</v>
      </c>
      <c r="F50" s="113">
        <f t="shared" si="3"/>
        <v>11530633.98653432</v>
      </c>
      <c r="G50" s="116">
        <f t="shared" si="6"/>
        <v>1329223.904838996</v>
      </c>
    </row>
    <row r="51" spans="1:7" ht="12.75">
      <c r="A51" s="100">
        <f t="shared" si="4"/>
        <v>30</v>
      </c>
      <c r="B51" s="112">
        <f t="shared" si="0"/>
        <v>37435</v>
      </c>
      <c r="C51" s="113">
        <f t="shared" si="5"/>
        <v>11530633.98653432</v>
      </c>
      <c r="D51" s="114">
        <f t="shared" si="1"/>
        <v>44873.38393092939</v>
      </c>
      <c r="E51" s="115">
        <f t="shared" si="2"/>
        <v>17146.958079576805</v>
      </c>
      <c r="F51" s="113">
        <f t="shared" si="3"/>
        <v>11513487.028454743</v>
      </c>
      <c r="G51" s="116">
        <f t="shared" si="6"/>
        <v>1374097.2887699255</v>
      </c>
    </row>
    <row r="52" spans="1:7" ht="12.75">
      <c r="A52" s="100">
        <f t="shared" si="4"/>
        <v>31</v>
      </c>
      <c r="B52" s="112">
        <f t="shared" si="0"/>
        <v>37465</v>
      </c>
      <c r="C52" s="113">
        <f t="shared" si="5"/>
        <v>11513487.028454743</v>
      </c>
      <c r="D52" s="114">
        <f t="shared" si="1"/>
        <v>44806.653685736375</v>
      </c>
      <c r="E52" s="115">
        <f t="shared" si="2"/>
        <v>17213.68832476982</v>
      </c>
      <c r="F52" s="113">
        <f t="shared" si="3"/>
        <v>11496273.340129973</v>
      </c>
      <c r="G52" s="116">
        <f t="shared" si="6"/>
        <v>1418903.942455662</v>
      </c>
    </row>
    <row r="53" spans="1:7" ht="12.75">
      <c r="A53" s="100">
        <f t="shared" si="4"/>
        <v>32</v>
      </c>
      <c r="B53" s="112">
        <f t="shared" si="0"/>
        <v>37496</v>
      </c>
      <c r="C53" s="113">
        <f t="shared" si="5"/>
        <v>11496273.340129973</v>
      </c>
      <c r="D53" s="114">
        <f t="shared" si="1"/>
        <v>44739.66374867248</v>
      </c>
      <c r="E53" s="115">
        <f t="shared" si="2"/>
        <v>17280.678261833717</v>
      </c>
      <c r="F53" s="113">
        <f t="shared" si="3"/>
        <v>11478992.66186814</v>
      </c>
      <c r="G53" s="116">
        <f t="shared" si="6"/>
        <v>1463643.6062043344</v>
      </c>
    </row>
    <row r="54" spans="1:7" ht="12.75">
      <c r="A54" s="100">
        <f t="shared" si="4"/>
        <v>33</v>
      </c>
      <c r="B54" s="112">
        <f t="shared" si="0"/>
        <v>37527</v>
      </c>
      <c r="C54" s="113">
        <f t="shared" si="5"/>
        <v>11478992.66186814</v>
      </c>
      <c r="D54" s="114">
        <f t="shared" si="1"/>
        <v>44672.41310910351</v>
      </c>
      <c r="E54" s="115">
        <f t="shared" si="2"/>
        <v>17347.928901402687</v>
      </c>
      <c r="F54" s="113">
        <f t="shared" si="3"/>
        <v>11461644.732966738</v>
      </c>
      <c r="G54" s="116">
        <f t="shared" si="6"/>
        <v>1508316.0193134379</v>
      </c>
    </row>
    <row r="55" spans="1:7" ht="12.75">
      <c r="A55" s="100">
        <f t="shared" si="4"/>
        <v>34</v>
      </c>
      <c r="B55" s="112">
        <f t="shared" si="0"/>
        <v>37557</v>
      </c>
      <c r="C55" s="113">
        <f t="shared" si="5"/>
        <v>11461644.732966738</v>
      </c>
      <c r="D55" s="114">
        <f t="shared" si="1"/>
        <v>44604.90075246222</v>
      </c>
      <c r="E55" s="115">
        <f t="shared" si="2"/>
        <v>17415.441258043975</v>
      </c>
      <c r="F55" s="113">
        <f t="shared" si="3"/>
        <v>11444229.291708695</v>
      </c>
      <c r="G55" s="116">
        <f t="shared" si="6"/>
        <v>1552920.9200659</v>
      </c>
    </row>
    <row r="56" spans="1:7" ht="12.75">
      <c r="A56" s="100">
        <f t="shared" si="4"/>
        <v>35</v>
      </c>
      <c r="B56" s="112">
        <f t="shared" si="0"/>
        <v>37588</v>
      </c>
      <c r="C56" s="113">
        <f t="shared" si="5"/>
        <v>11444229.291708695</v>
      </c>
      <c r="D56" s="114">
        <f t="shared" si="1"/>
        <v>44537.125660233</v>
      </c>
      <c r="E56" s="115">
        <f t="shared" si="2"/>
        <v>17483.216350273193</v>
      </c>
      <c r="F56" s="113">
        <f t="shared" si="3"/>
        <v>11426746.075358422</v>
      </c>
      <c r="G56" s="116">
        <f t="shared" si="6"/>
        <v>1597458.045726133</v>
      </c>
    </row>
    <row r="57" spans="1:7" ht="12.75">
      <c r="A57" s="106">
        <f t="shared" si="4"/>
        <v>36</v>
      </c>
      <c r="B57" s="117">
        <f t="shared" si="0"/>
        <v>37618</v>
      </c>
      <c r="C57" s="118">
        <f t="shared" si="5"/>
        <v>11426746.075358422</v>
      </c>
      <c r="D57" s="119">
        <f t="shared" si="1"/>
        <v>44469.086809936525</v>
      </c>
      <c r="E57" s="120">
        <f t="shared" si="2"/>
        <v>17551.25520056967</v>
      </c>
      <c r="F57" s="118">
        <f t="shared" si="3"/>
        <v>11409194.820157852</v>
      </c>
      <c r="G57" s="121">
        <f t="shared" si="6"/>
        <v>1641927.1325360695</v>
      </c>
    </row>
    <row r="58" spans="1:7" ht="12.75">
      <c r="A58" s="100">
        <f t="shared" si="4"/>
        <v>37</v>
      </c>
      <c r="B58" s="112">
        <f t="shared" si="0"/>
        <v>37649</v>
      </c>
      <c r="C58" s="113">
        <f t="shared" si="5"/>
        <v>11409194.820157852</v>
      </c>
      <c r="D58" s="114">
        <f t="shared" si="1"/>
        <v>44400.78317511431</v>
      </c>
      <c r="E58" s="115">
        <f t="shared" si="2"/>
        <v>17619.558835391887</v>
      </c>
      <c r="F58" s="113">
        <f t="shared" si="3"/>
        <v>11391575.261322461</v>
      </c>
      <c r="G58" s="116">
        <f t="shared" si="6"/>
        <v>1686327.9157111838</v>
      </c>
    </row>
    <row r="59" spans="1:7" ht="12.75">
      <c r="A59" s="100">
        <f t="shared" si="4"/>
        <v>38</v>
      </c>
      <c r="B59" s="112">
        <f t="shared" si="0"/>
        <v>37680</v>
      </c>
      <c r="C59" s="113">
        <f t="shared" si="5"/>
        <v>11391575.261322461</v>
      </c>
      <c r="D59" s="114">
        <f t="shared" si="1"/>
        <v>44332.213725313246</v>
      </c>
      <c r="E59" s="115">
        <f t="shared" si="2"/>
        <v>17688.12828519295</v>
      </c>
      <c r="F59" s="113">
        <f t="shared" si="3"/>
        <v>11373887.133037267</v>
      </c>
      <c r="G59" s="116">
        <f t="shared" si="6"/>
        <v>1730660.129436497</v>
      </c>
    </row>
    <row r="60" spans="1:7" ht="12.75">
      <c r="A60" s="100">
        <f t="shared" si="4"/>
        <v>39</v>
      </c>
      <c r="B60" s="112">
        <f t="shared" si="0"/>
        <v>37708</v>
      </c>
      <c r="C60" s="113">
        <f t="shared" si="5"/>
        <v>11373887.133037267</v>
      </c>
      <c r="D60" s="114">
        <f t="shared" si="1"/>
        <v>44263.37742607003</v>
      </c>
      <c r="E60" s="115">
        <f t="shared" si="2"/>
        <v>17756.964584436166</v>
      </c>
      <c r="F60" s="113">
        <f t="shared" si="3"/>
        <v>11356130.168452831</v>
      </c>
      <c r="G60" s="116">
        <f t="shared" si="6"/>
        <v>1774923.506862567</v>
      </c>
    </row>
    <row r="61" spans="1:7" ht="12.75">
      <c r="A61" s="100">
        <f t="shared" si="4"/>
        <v>40</v>
      </c>
      <c r="B61" s="112">
        <f t="shared" si="0"/>
        <v>37739</v>
      </c>
      <c r="C61" s="113">
        <f t="shared" si="5"/>
        <v>11356130.168452831</v>
      </c>
      <c r="D61" s="114">
        <f t="shared" si="1"/>
        <v>44194.2732388956</v>
      </c>
      <c r="E61" s="115">
        <f t="shared" si="2"/>
        <v>17826.068771610597</v>
      </c>
      <c r="F61" s="113">
        <f t="shared" si="3"/>
        <v>11338304.099681221</v>
      </c>
      <c r="G61" s="116">
        <f t="shared" si="6"/>
        <v>1819117.7801014627</v>
      </c>
    </row>
    <row r="62" spans="1:7" ht="12.75">
      <c r="A62" s="100">
        <f t="shared" si="4"/>
        <v>41</v>
      </c>
      <c r="B62" s="112">
        <f t="shared" si="0"/>
        <v>37769</v>
      </c>
      <c r="C62" s="113">
        <f t="shared" si="5"/>
        <v>11338304.099681221</v>
      </c>
      <c r="D62" s="114">
        <f t="shared" si="1"/>
        <v>44124.900121259416</v>
      </c>
      <c r="E62" s="115">
        <f t="shared" si="2"/>
        <v>17895.44188924678</v>
      </c>
      <c r="F62" s="113">
        <f t="shared" si="3"/>
        <v>11320408.657791974</v>
      </c>
      <c r="G62" s="116">
        <f t="shared" si="6"/>
        <v>1863242.6802227222</v>
      </c>
    </row>
    <row r="63" spans="1:7" ht="12.75">
      <c r="A63" s="100">
        <f t="shared" si="4"/>
        <v>42</v>
      </c>
      <c r="B63" s="112">
        <f t="shared" si="0"/>
        <v>37800</v>
      </c>
      <c r="C63" s="113">
        <f t="shared" si="5"/>
        <v>11320408.657791974</v>
      </c>
      <c r="D63" s="114">
        <f t="shared" si="1"/>
        <v>44055.25702657377</v>
      </c>
      <c r="E63" s="115">
        <f t="shared" si="2"/>
        <v>17965.08498393243</v>
      </c>
      <c r="F63" s="113">
        <f t="shared" si="3"/>
        <v>11302443.572808042</v>
      </c>
      <c r="G63" s="116">
        <f t="shared" si="6"/>
        <v>1907297.937249296</v>
      </c>
    </row>
    <row r="64" spans="1:7" ht="12.75">
      <c r="A64" s="100">
        <f t="shared" si="4"/>
        <v>43</v>
      </c>
      <c r="B64" s="112">
        <f t="shared" si="0"/>
        <v>37830</v>
      </c>
      <c r="C64" s="113">
        <f t="shared" si="5"/>
        <v>11302443.572808042</v>
      </c>
      <c r="D64" s="114">
        <f t="shared" si="1"/>
        <v>43985.34290417796</v>
      </c>
      <c r="E64" s="115">
        <f t="shared" si="2"/>
        <v>18034.999106328236</v>
      </c>
      <c r="F64" s="113">
        <f t="shared" si="3"/>
        <v>11284408.573701713</v>
      </c>
      <c r="G64" s="116">
        <f t="shared" si="6"/>
        <v>1951283.280153474</v>
      </c>
    </row>
    <row r="65" spans="1:7" ht="12.75">
      <c r="A65" s="100">
        <f t="shared" si="4"/>
        <v>44</v>
      </c>
      <c r="B65" s="112">
        <f t="shared" si="0"/>
        <v>37861</v>
      </c>
      <c r="C65" s="113">
        <f t="shared" si="5"/>
        <v>11284408.573701713</v>
      </c>
      <c r="D65" s="114">
        <f t="shared" si="1"/>
        <v>43915.1566993225</v>
      </c>
      <c r="E65" s="115">
        <f t="shared" si="2"/>
        <v>18105.185311183697</v>
      </c>
      <c r="F65" s="113">
        <f t="shared" si="3"/>
        <v>11266303.38839053</v>
      </c>
      <c r="G65" s="116">
        <f t="shared" si="6"/>
        <v>1995198.4368527965</v>
      </c>
    </row>
    <row r="66" spans="1:7" ht="12.75">
      <c r="A66" s="100">
        <f t="shared" si="4"/>
        <v>45</v>
      </c>
      <c r="B66" s="112">
        <f t="shared" si="0"/>
        <v>37892</v>
      </c>
      <c r="C66" s="113">
        <f t="shared" si="5"/>
        <v>11266303.38839053</v>
      </c>
      <c r="D66" s="114">
        <f t="shared" si="1"/>
        <v>43844.69735315315</v>
      </c>
      <c r="E66" s="115">
        <f t="shared" si="2"/>
        <v>18175.64465735305</v>
      </c>
      <c r="F66" s="113">
        <f t="shared" si="3"/>
        <v>11248127.743733177</v>
      </c>
      <c r="G66" s="116">
        <f t="shared" si="6"/>
        <v>2039043.1342059497</v>
      </c>
    </row>
    <row r="67" spans="1:7" ht="12.75">
      <c r="A67" s="100">
        <f t="shared" si="4"/>
        <v>46</v>
      </c>
      <c r="B67" s="112">
        <f t="shared" si="0"/>
        <v>37922</v>
      </c>
      <c r="C67" s="113">
        <f t="shared" si="5"/>
        <v>11248127.743733177</v>
      </c>
      <c r="D67" s="114">
        <f t="shared" si="1"/>
        <v>43773.96380269495</v>
      </c>
      <c r="E67" s="115">
        <f t="shared" si="2"/>
        <v>18246.37820781125</v>
      </c>
      <c r="F67" s="113">
        <f t="shared" si="3"/>
        <v>11229881.365525365</v>
      </c>
      <c r="G67" s="116">
        <f t="shared" si="6"/>
        <v>2082817.0980086448</v>
      </c>
    </row>
    <row r="68" spans="1:7" ht="12.75">
      <c r="A68" s="100">
        <f t="shared" si="4"/>
        <v>47</v>
      </c>
      <c r="B68" s="112">
        <f t="shared" si="0"/>
        <v>37953</v>
      </c>
      <c r="C68" s="113">
        <f t="shared" si="5"/>
        <v>11229881.365525365</v>
      </c>
      <c r="D68" s="114">
        <f t="shared" si="1"/>
        <v>43702.95498083621</v>
      </c>
      <c r="E68" s="115">
        <f t="shared" si="2"/>
        <v>18317.387029669982</v>
      </c>
      <c r="F68" s="113">
        <f t="shared" si="3"/>
        <v>11211563.978495695</v>
      </c>
      <c r="G68" s="116">
        <f t="shared" si="6"/>
        <v>2126520.052989481</v>
      </c>
    </row>
    <row r="69" spans="1:7" ht="12.75">
      <c r="A69" s="106">
        <f t="shared" si="4"/>
        <v>48</v>
      </c>
      <c r="B69" s="117">
        <f t="shared" si="0"/>
        <v>37983</v>
      </c>
      <c r="C69" s="118">
        <f t="shared" si="5"/>
        <v>11211563.978495695</v>
      </c>
      <c r="D69" s="119">
        <f t="shared" si="1"/>
        <v>43631.66981631241</v>
      </c>
      <c r="E69" s="120">
        <f t="shared" si="2"/>
        <v>18388.672194193787</v>
      </c>
      <c r="F69" s="118">
        <f t="shared" si="3"/>
        <v>11193175.3063015</v>
      </c>
      <c r="G69" s="121">
        <f t="shared" si="6"/>
        <v>2170151.7228057934</v>
      </c>
    </row>
    <row r="70" spans="1:7" ht="12.75">
      <c r="A70" s="100">
        <f t="shared" si="4"/>
        <v>49</v>
      </c>
      <c r="B70" s="112">
        <f t="shared" si="0"/>
        <v>38014</v>
      </c>
      <c r="C70" s="113">
        <f t="shared" si="5"/>
        <v>11193175.3063015</v>
      </c>
      <c r="D70" s="114">
        <f t="shared" si="1"/>
        <v>43560.10723369</v>
      </c>
      <c r="E70" s="115">
        <f t="shared" si="2"/>
        <v>18460.234776816193</v>
      </c>
      <c r="F70" s="113">
        <f t="shared" si="3"/>
        <v>11174715.071524685</v>
      </c>
      <c r="G70" s="116">
        <f t="shared" si="6"/>
        <v>2213711.8300394835</v>
      </c>
    </row>
    <row r="71" spans="1:7" ht="12.75">
      <c r="A71" s="100">
        <f t="shared" si="4"/>
        <v>50</v>
      </c>
      <c r="B71" s="112">
        <f t="shared" si="0"/>
        <v>38045</v>
      </c>
      <c r="C71" s="113">
        <f t="shared" si="5"/>
        <v>11174715.071524685</v>
      </c>
      <c r="D71" s="114">
        <f t="shared" si="1"/>
        <v>43488.26615335023</v>
      </c>
      <c r="E71" s="115">
        <f t="shared" si="2"/>
        <v>18532.075857155964</v>
      </c>
      <c r="F71" s="113">
        <f t="shared" si="3"/>
        <v>11156182.995667528</v>
      </c>
      <c r="G71" s="116">
        <f t="shared" si="6"/>
        <v>2257200.0961928335</v>
      </c>
    </row>
    <row r="72" spans="1:7" ht="12.75">
      <c r="A72" s="100">
        <f t="shared" si="4"/>
        <v>51</v>
      </c>
      <c r="B72" s="112">
        <f t="shared" si="0"/>
        <v>38074</v>
      </c>
      <c r="C72" s="113">
        <f t="shared" si="5"/>
        <v>11156182.995667528</v>
      </c>
      <c r="D72" s="114">
        <f t="shared" si="1"/>
        <v>43416.145491472795</v>
      </c>
      <c r="E72" s="115">
        <f t="shared" si="2"/>
        <v>18604.1965190334</v>
      </c>
      <c r="F72" s="113">
        <f t="shared" si="3"/>
        <v>11137578.799148494</v>
      </c>
      <c r="G72" s="116">
        <f t="shared" si="6"/>
        <v>2300616.2416843064</v>
      </c>
    </row>
    <row r="73" spans="1:7" ht="12.75">
      <c r="A73" s="100">
        <f t="shared" si="4"/>
        <v>52</v>
      </c>
      <c r="B73" s="112">
        <f t="shared" si="0"/>
        <v>38105</v>
      </c>
      <c r="C73" s="113">
        <f t="shared" si="5"/>
        <v>11137578.799148494</v>
      </c>
      <c r="D73" s="114">
        <f t="shared" si="1"/>
        <v>43343.74416001955</v>
      </c>
      <c r="E73" s="115">
        <f t="shared" si="2"/>
        <v>18676.597850486643</v>
      </c>
      <c r="F73" s="113">
        <f t="shared" si="3"/>
        <v>11118902.201298008</v>
      </c>
      <c r="G73" s="116">
        <f t="shared" si="6"/>
        <v>2343959.9858443257</v>
      </c>
    </row>
    <row r="74" spans="1:7" ht="12.75">
      <c r="A74" s="100">
        <f t="shared" si="4"/>
        <v>53</v>
      </c>
      <c r="B74" s="112">
        <f t="shared" si="0"/>
        <v>38135</v>
      </c>
      <c r="C74" s="113">
        <f t="shared" si="5"/>
        <v>11118902.201298008</v>
      </c>
      <c r="D74" s="114">
        <f t="shared" si="1"/>
        <v>43271.06106671808</v>
      </c>
      <c r="E74" s="115">
        <f t="shared" si="2"/>
        <v>18749.280943788115</v>
      </c>
      <c r="F74" s="113">
        <f t="shared" si="3"/>
        <v>11100152.92035422</v>
      </c>
      <c r="G74" s="116">
        <f t="shared" si="6"/>
        <v>2387231.046911044</v>
      </c>
    </row>
    <row r="75" spans="1:7" ht="12.75">
      <c r="A75" s="100">
        <f t="shared" si="4"/>
        <v>54</v>
      </c>
      <c r="B75" s="112">
        <f t="shared" si="0"/>
        <v>38166</v>
      </c>
      <c r="C75" s="113">
        <f t="shared" si="5"/>
        <v>11100152.92035422</v>
      </c>
      <c r="D75" s="114">
        <f t="shared" si="1"/>
        <v>43198.095115045166</v>
      </c>
      <c r="E75" s="115">
        <f t="shared" si="2"/>
        <v>18822.24689546103</v>
      </c>
      <c r="F75" s="113">
        <f t="shared" si="3"/>
        <v>11081330.673458759</v>
      </c>
      <c r="G75" s="116">
        <f t="shared" si="6"/>
        <v>2430429.142026089</v>
      </c>
    </row>
    <row r="76" spans="1:7" ht="12.75">
      <c r="A76" s="100">
        <f t="shared" si="4"/>
        <v>55</v>
      </c>
      <c r="B76" s="112">
        <f t="shared" si="0"/>
        <v>38196</v>
      </c>
      <c r="C76" s="113">
        <f t="shared" si="5"/>
        <v>11081330.673458759</v>
      </c>
      <c r="D76" s="114">
        <f t="shared" si="1"/>
        <v>43124.84520421034</v>
      </c>
      <c r="E76" s="115">
        <f t="shared" si="2"/>
        <v>18895.496806295858</v>
      </c>
      <c r="F76" s="113">
        <f t="shared" si="3"/>
        <v>11062435.176652463</v>
      </c>
      <c r="G76" s="116">
        <f t="shared" si="6"/>
        <v>2473553.9872302995</v>
      </c>
    </row>
    <row r="77" spans="1:7" ht="12.75">
      <c r="A77" s="100">
        <f t="shared" si="4"/>
        <v>56</v>
      </c>
      <c r="B77" s="112">
        <f t="shared" si="0"/>
        <v>38227</v>
      </c>
      <c r="C77" s="113">
        <f t="shared" si="5"/>
        <v>11062435.176652463</v>
      </c>
      <c r="D77" s="114">
        <f t="shared" si="1"/>
        <v>43051.31022913917</v>
      </c>
      <c r="E77" s="115">
        <f t="shared" si="2"/>
        <v>18969.031781367026</v>
      </c>
      <c r="F77" s="113">
        <f t="shared" si="3"/>
        <v>11043466.144871097</v>
      </c>
      <c r="G77" s="116">
        <f t="shared" si="6"/>
        <v>2516605.2974594384</v>
      </c>
    </row>
    <row r="78" spans="1:7" ht="12.75">
      <c r="A78" s="100">
        <f t="shared" si="4"/>
        <v>57</v>
      </c>
      <c r="B78" s="112">
        <f t="shared" si="0"/>
        <v>38258</v>
      </c>
      <c r="C78" s="113">
        <f t="shared" si="5"/>
        <v>11043466.144871097</v>
      </c>
      <c r="D78" s="114">
        <f t="shared" si="1"/>
        <v>42977.48908045668</v>
      </c>
      <c r="E78" s="115">
        <f t="shared" si="2"/>
        <v>19042.852930049514</v>
      </c>
      <c r="F78" s="113">
        <f t="shared" si="3"/>
        <v>11024423.291941047</v>
      </c>
      <c r="G78" s="116">
        <f t="shared" si="6"/>
        <v>2559582.786539895</v>
      </c>
    </row>
    <row r="79" spans="1:7" ht="12.75">
      <c r="A79" s="100">
        <f t="shared" si="4"/>
        <v>58</v>
      </c>
      <c r="B79" s="112">
        <f t="shared" si="0"/>
        <v>38288</v>
      </c>
      <c r="C79" s="113">
        <f t="shared" si="5"/>
        <v>11024423.291941047</v>
      </c>
      <c r="D79" s="114">
        <f t="shared" si="1"/>
        <v>42903.38064447057</v>
      </c>
      <c r="E79" s="115">
        <f t="shared" si="2"/>
        <v>19116.961366035626</v>
      </c>
      <c r="F79" s="113">
        <f t="shared" si="3"/>
        <v>11005306.330575012</v>
      </c>
      <c r="G79" s="116">
        <f t="shared" si="6"/>
        <v>2602486.1671843654</v>
      </c>
    </row>
    <row r="80" spans="1:7" ht="12.75">
      <c r="A80" s="100">
        <f t="shared" si="4"/>
        <v>59</v>
      </c>
      <c r="B80" s="112">
        <f t="shared" si="0"/>
        <v>38319</v>
      </c>
      <c r="C80" s="113">
        <f t="shared" si="5"/>
        <v>11005306.330575012</v>
      </c>
      <c r="D80" s="114">
        <f t="shared" si="1"/>
        <v>42828.98380315442</v>
      </c>
      <c r="E80" s="115">
        <f t="shared" si="2"/>
        <v>19191.358207351775</v>
      </c>
      <c r="F80" s="113">
        <f t="shared" si="3"/>
        <v>10986114.97236766</v>
      </c>
      <c r="G80" s="116">
        <f t="shared" si="6"/>
        <v>2645315.15098752</v>
      </c>
    </row>
    <row r="81" spans="1:7" ht="12.75">
      <c r="A81" s="106">
        <f t="shared" si="4"/>
        <v>60</v>
      </c>
      <c r="B81" s="117">
        <f t="shared" si="0"/>
        <v>38349</v>
      </c>
      <c r="C81" s="118">
        <f t="shared" si="5"/>
        <v>10986114.97236766</v>
      </c>
      <c r="D81" s="119">
        <f t="shared" si="1"/>
        <v>42754.29743413081</v>
      </c>
      <c r="E81" s="120">
        <f t="shared" si="2"/>
        <v>19266.04457637539</v>
      </c>
      <c r="F81" s="118">
        <f t="shared" si="3"/>
        <v>10966848.927791284</v>
      </c>
      <c r="G81" s="121">
        <f t="shared" si="6"/>
        <v>2688069.4484216506</v>
      </c>
    </row>
    <row r="82" spans="1:7" ht="12.75">
      <c r="A82" s="100">
        <f t="shared" si="4"/>
        <v>61</v>
      </c>
      <c r="B82" s="112">
        <f t="shared" si="0"/>
        <v>38380</v>
      </c>
      <c r="C82" s="113">
        <f t="shared" si="5"/>
        <v>10966848.927791284</v>
      </c>
      <c r="D82" s="114">
        <f t="shared" si="1"/>
        <v>42679.320410654414</v>
      </c>
      <c r="E82" s="115">
        <f t="shared" si="2"/>
        <v>19341.02159985178</v>
      </c>
      <c r="F82" s="113">
        <f t="shared" si="3"/>
        <v>10947507.906191433</v>
      </c>
      <c r="G82" s="116">
        <f t="shared" si="6"/>
        <v>2730748.768832305</v>
      </c>
    </row>
    <row r="83" spans="1:7" ht="12.75">
      <c r="A83" s="100">
        <f t="shared" si="4"/>
        <v>62</v>
      </c>
      <c r="B83" s="112">
        <f t="shared" si="0"/>
        <v>38411</v>
      </c>
      <c r="C83" s="113">
        <f t="shared" si="5"/>
        <v>10947507.906191433</v>
      </c>
      <c r="D83" s="114">
        <f t="shared" si="1"/>
        <v>42604.05160159499</v>
      </c>
      <c r="E83" s="115">
        <f t="shared" si="2"/>
        <v>19416.290408911205</v>
      </c>
      <c r="F83" s="113">
        <f t="shared" si="3"/>
        <v>10928091.615782522</v>
      </c>
      <c r="G83" s="116">
        <f t="shared" si="6"/>
        <v>2773352.8204338998</v>
      </c>
    </row>
    <row r="84" spans="1:7" ht="12.75">
      <c r="A84" s="100">
        <f t="shared" si="4"/>
        <v>63</v>
      </c>
      <c r="B84" s="112">
        <f t="shared" si="0"/>
        <v>38439</v>
      </c>
      <c r="C84" s="113">
        <f t="shared" si="5"/>
        <v>10928091.615782522</v>
      </c>
      <c r="D84" s="114">
        <f t="shared" si="1"/>
        <v>42528.489871420315</v>
      </c>
      <c r="E84" s="115">
        <f t="shared" si="2"/>
        <v>19491.85213908588</v>
      </c>
      <c r="F84" s="113">
        <f t="shared" si="3"/>
        <v>10908599.763643436</v>
      </c>
      <c r="G84" s="116">
        <f t="shared" si="6"/>
        <v>2815881.31030532</v>
      </c>
    </row>
    <row r="85" spans="1:7" ht="12.75">
      <c r="A85" s="100">
        <f t="shared" si="4"/>
        <v>64</v>
      </c>
      <c r="B85" s="112">
        <f t="shared" si="0"/>
        <v>38470</v>
      </c>
      <c r="C85" s="113">
        <f t="shared" si="5"/>
        <v>10908599.763643436</v>
      </c>
      <c r="D85" s="114">
        <f t="shared" si="1"/>
        <v>42452.634080179036</v>
      </c>
      <c r="E85" s="115">
        <f t="shared" si="2"/>
        <v>19567.70793032716</v>
      </c>
      <c r="F85" s="113">
        <f t="shared" si="3"/>
        <v>10889032.05571311</v>
      </c>
      <c r="G85" s="116">
        <f t="shared" si="6"/>
        <v>2858333.944385499</v>
      </c>
    </row>
    <row r="86" spans="1:7" ht="12.75">
      <c r="A86" s="100">
        <f t="shared" si="4"/>
        <v>65</v>
      </c>
      <c r="B86" s="112">
        <f aca="true" t="shared" si="7" ref="B86:B149">Mostrar.fecha</f>
        <v>38500</v>
      </c>
      <c r="C86" s="113">
        <f t="shared" si="5"/>
        <v>10889032.05571311</v>
      </c>
      <c r="D86" s="114">
        <f aca="true" t="shared" si="8" ref="D86:D149">Interés</f>
        <v>42376.483083483516</v>
      </c>
      <c r="E86" s="115">
        <f aca="true" t="shared" si="9" ref="E86:E149">Capital</f>
        <v>19643.85892702268</v>
      </c>
      <c r="F86" s="113">
        <f aca="true" t="shared" si="10" ref="F86:F149">Saldo.final</f>
        <v>10869388.196786087</v>
      </c>
      <c r="G86" s="116">
        <f t="shared" si="6"/>
        <v>2900710.4274689825</v>
      </c>
    </row>
    <row r="87" spans="1:7" ht="12.75">
      <c r="A87" s="100">
        <f aca="true" t="shared" si="11" ref="A87:A150">Núm.pago</f>
        <v>66</v>
      </c>
      <c r="B87" s="112">
        <f t="shared" si="7"/>
        <v>38531</v>
      </c>
      <c r="C87" s="113">
        <f aca="true" t="shared" si="12" ref="C87:C150">Saldo.inicial</f>
        <v>10869388.196786087</v>
      </c>
      <c r="D87" s="114">
        <f t="shared" si="8"/>
        <v>42300.03573249252</v>
      </c>
      <c r="E87" s="115">
        <f t="shared" si="9"/>
        <v>19720.306278013675</v>
      </c>
      <c r="F87" s="113">
        <f t="shared" si="10"/>
        <v>10849667.890508072</v>
      </c>
      <c r="G87" s="116">
        <f aca="true" t="shared" si="13" ref="G87:G150">Interés.acumulado</f>
        <v>2943010.463201475</v>
      </c>
    </row>
    <row r="88" spans="1:7" ht="12.75">
      <c r="A88" s="100">
        <f t="shared" si="11"/>
        <v>67</v>
      </c>
      <c r="B88" s="112">
        <f t="shared" si="7"/>
        <v>38561</v>
      </c>
      <c r="C88" s="113">
        <f t="shared" si="12"/>
        <v>10849667.890508072</v>
      </c>
      <c r="D88" s="114">
        <f t="shared" si="8"/>
        <v>42223.290873893915</v>
      </c>
      <c r="E88" s="115">
        <f t="shared" si="9"/>
        <v>19797.05113661228</v>
      </c>
      <c r="F88" s="113">
        <f t="shared" si="10"/>
        <v>10829870.83937146</v>
      </c>
      <c r="G88" s="116">
        <f t="shared" si="13"/>
        <v>2985233.754075369</v>
      </c>
    </row>
    <row r="89" spans="1:7" ht="12.75">
      <c r="A89" s="100">
        <f t="shared" si="11"/>
        <v>68</v>
      </c>
      <c r="B89" s="112">
        <f t="shared" si="7"/>
        <v>38592</v>
      </c>
      <c r="C89" s="113">
        <f t="shared" si="12"/>
        <v>10829870.83937146</v>
      </c>
      <c r="D89" s="114">
        <f t="shared" si="8"/>
        <v>42146.247349887264</v>
      </c>
      <c r="E89" s="115">
        <f t="shared" si="9"/>
        <v>19874.09466061893</v>
      </c>
      <c r="F89" s="113">
        <f t="shared" si="10"/>
        <v>10809996.74471084</v>
      </c>
      <c r="G89" s="116">
        <f t="shared" si="13"/>
        <v>3027380.001425256</v>
      </c>
    </row>
    <row r="90" spans="1:7" ht="12.75">
      <c r="A90" s="100">
        <f t="shared" si="11"/>
        <v>69</v>
      </c>
      <c r="B90" s="112">
        <f t="shared" si="7"/>
        <v>38623</v>
      </c>
      <c r="C90" s="113">
        <f t="shared" si="12"/>
        <v>10809996.74471084</v>
      </c>
      <c r="D90" s="114">
        <f t="shared" si="8"/>
        <v>42068.90399816635</v>
      </c>
      <c r="E90" s="115">
        <f t="shared" si="9"/>
        <v>19951.438012339844</v>
      </c>
      <c r="F90" s="113">
        <f t="shared" si="10"/>
        <v>10790045.306698501</v>
      </c>
      <c r="G90" s="116">
        <f t="shared" si="13"/>
        <v>3069448.9054234223</v>
      </c>
    </row>
    <row r="91" spans="1:7" ht="12.75">
      <c r="A91" s="100">
        <f t="shared" si="11"/>
        <v>70</v>
      </c>
      <c r="B91" s="112">
        <f t="shared" si="7"/>
        <v>38653</v>
      </c>
      <c r="C91" s="113">
        <f t="shared" si="12"/>
        <v>10790045.306698501</v>
      </c>
      <c r="D91" s="114">
        <f t="shared" si="8"/>
        <v>41991.259651901666</v>
      </c>
      <c r="E91" s="115">
        <f t="shared" si="9"/>
        <v>20029.08235860453</v>
      </c>
      <c r="F91" s="113">
        <f t="shared" si="10"/>
        <v>10770016.224339897</v>
      </c>
      <c r="G91" s="116">
        <f t="shared" si="13"/>
        <v>3111440.165075324</v>
      </c>
    </row>
    <row r="92" spans="1:7" ht="12.75">
      <c r="A92" s="100">
        <f t="shared" si="11"/>
        <v>71</v>
      </c>
      <c r="B92" s="112">
        <f t="shared" si="7"/>
        <v>38684</v>
      </c>
      <c r="C92" s="113">
        <f t="shared" si="12"/>
        <v>10770016.224339897</v>
      </c>
      <c r="D92" s="114">
        <f t="shared" si="8"/>
        <v>41913.31313972276</v>
      </c>
      <c r="E92" s="115">
        <f t="shared" si="9"/>
        <v>20107.028870783433</v>
      </c>
      <c r="F92" s="113">
        <f t="shared" si="10"/>
        <v>10749909.195469113</v>
      </c>
      <c r="G92" s="116">
        <f t="shared" si="13"/>
        <v>3153353.4782150467</v>
      </c>
    </row>
    <row r="93" spans="1:7" ht="12.75">
      <c r="A93" s="106">
        <f t="shared" si="11"/>
        <v>72</v>
      </c>
      <c r="B93" s="117">
        <f t="shared" si="7"/>
        <v>38714</v>
      </c>
      <c r="C93" s="118">
        <f t="shared" si="12"/>
        <v>10749909.195469113</v>
      </c>
      <c r="D93" s="119">
        <f t="shared" si="8"/>
        <v>41835.06328570063</v>
      </c>
      <c r="E93" s="120">
        <f t="shared" si="9"/>
        <v>20185.27872480557</v>
      </c>
      <c r="F93" s="118">
        <f t="shared" si="10"/>
        <v>10729723.916744307</v>
      </c>
      <c r="G93" s="121">
        <f t="shared" si="13"/>
        <v>3195188.541500747</v>
      </c>
    </row>
    <row r="94" spans="1:7" ht="12.75">
      <c r="A94" s="122">
        <f t="shared" si="11"/>
        <v>73</v>
      </c>
      <c r="B94" s="123">
        <f t="shared" si="7"/>
        <v>38745</v>
      </c>
      <c r="C94" s="124">
        <f t="shared" si="12"/>
        <v>10729723.916744307</v>
      </c>
      <c r="D94" s="124">
        <f t="shared" si="8"/>
        <v>41756.508909329925</v>
      </c>
      <c r="E94" s="124">
        <f t="shared" si="9"/>
        <v>20263.83310117627</v>
      </c>
      <c r="F94" s="124">
        <f t="shared" si="10"/>
        <v>10709460.083643131</v>
      </c>
      <c r="G94" s="125">
        <f t="shared" si="13"/>
        <v>3236945.050410077</v>
      </c>
    </row>
    <row r="95" spans="1:7" ht="12.75">
      <c r="A95" s="122">
        <f t="shared" si="11"/>
        <v>74</v>
      </c>
      <c r="B95" s="123">
        <f t="shared" si="7"/>
        <v>38776</v>
      </c>
      <c r="C95" s="124">
        <f t="shared" si="12"/>
        <v>10709460.083643131</v>
      </c>
      <c r="D95" s="124">
        <f t="shared" si="8"/>
        <v>41677.64882551118</v>
      </c>
      <c r="E95" s="124">
        <f t="shared" si="9"/>
        <v>20342.693184995012</v>
      </c>
      <c r="F95" s="124">
        <f t="shared" si="10"/>
        <v>10689117.390458137</v>
      </c>
      <c r="G95" s="125">
        <f t="shared" si="13"/>
        <v>3278622.6992355883</v>
      </c>
    </row>
    <row r="96" spans="1:7" ht="12.75">
      <c r="A96" s="122">
        <f t="shared" si="11"/>
        <v>75</v>
      </c>
      <c r="B96" s="123">
        <f t="shared" si="7"/>
        <v>38804</v>
      </c>
      <c r="C96" s="124">
        <f t="shared" si="12"/>
        <v>10689117.390458137</v>
      </c>
      <c r="D96" s="124">
        <f t="shared" si="8"/>
        <v>41598.481844532915</v>
      </c>
      <c r="E96" s="124">
        <f t="shared" si="9"/>
        <v>20421.86016597328</v>
      </c>
      <c r="F96" s="124">
        <f t="shared" si="10"/>
        <v>10668695.530292163</v>
      </c>
      <c r="G96" s="125">
        <f t="shared" si="13"/>
        <v>3320221.181080121</v>
      </c>
    </row>
    <row r="97" spans="1:7" ht="12.75">
      <c r="A97" s="122">
        <f t="shared" si="11"/>
        <v>76</v>
      </c>
      <c r="B97" s="123">
        <f t="shared" si="7"/>
        <v>38835</v>
      </c>
      <c r="C97" s="124">
        <f t="shared" si="12"/>
        <v>10668695.530292163</v>
      </c>
      <c r="D97" s="124">
        <f t="shared" si="8"/>
        <v>41519.00677205367</v>
      </c>
      <c r="E97" s="124">
        <f t="shared" si="9"/>
        <v>20501.335238452528</v>
      </c>
      <c r="F97" s="124">
        <f t="shared" si="10"/>
        <v>10648194.19505371</v>
      </c>
      <c r="G97" s="125">
        <f t="shared" si="13"/>
        <v>3361740.187852175</v>
      </c>
    </row>
    <row r="98" spans="1:7" ht="12.75">
      <c r="A98" s="122">
        <f t="shared" si="11"/>
        <v>77</v>
      </c>
      <c r="B98" s="123">
        <f t="shared" si="7"/>
        <v>38865</v>
      </c>
      <c r="C98" s="124">
        <f t="shared" si="12"/>
        <v>10648194.19505371</v>
      </c>
      <c r="D98" s="124">
        <f t="shared" si="8"/>
        <v>41439.22240908402</v>
      </c>
      <c r="E98" s="124">
        <f t="shared" si="9"/>
        <v>20581.11960142218</v>
      </c>
      <c r="F98" s="124">
        <f t="shared" si="10"/>
        <v>10627613.075452287</v>
      </c>
      <c r="G98" s="125">
        <f t="shared" si="13"/>
        <v>3403179.410261259</v>
      </c>
    </row>
    <row r="99" spans="1:7" ht="12.75">
      <c r="A99" s="122">
        <f t="shared" si="11"/>
        <v>78</v>
      </c>
      <c r="B99" s="123">
        <f t="shared" si="7"/>
        <v>38896</v>
      </c>
      <c r="C99" s="124">
        <f t="shared" si="12"/>
        <v>10627613.075452287</v>
      </c>
      <c r="D99" s="124">
        <f t="shared" si="8"/>
        <v>41359.12755196848</v>
      </c>
      <c r="E99" s="124">
        <f t="shared" si="9"/>
        <v>20661.214458537717</v>
      </c>
      <c r="F99" s="124">
        <f t="shared" si="10"/>
        <v>10606951.860993749</v>
      </c>
      <c r="G99" s="125">
        <f t="shared" si="13"/>
        <v>3444538.5378132276</v>
      </c>
    </row>
    <row r="100" spans="1:7" ht="12.75">
      <c r="A100" s="122">
        <f t="shared" si="11"/>
        <v>79</v>
      </c>
      <c r="B100" s="123">
        <f t="shared" si="7"/>
        <v>38926</v>
      </c>
      <c r="C100" s="124">
        <f t="shared" si="12"/>
        <v>10606951.860993749</v>
      </c>
      <c r="D100" s="124">
        <f t="shared" si="8"/>
        <v>41278.720992367336</v>
      </c>
      <c r="E100" s="124">
        <f t="shared" si="9"/>
        <v>20741.62101813886</v>
      </c>
      <c r="F100" s="124">
        <f t="shared" si="10"/>
        <v>10586210.239975609</v>
      </c>
      <c r="G100" s="125">
        <f t="shared" si="13"/>
        <v>3485817.258805595</v>
      </c>
    </row>
    <row r="101" spans="1:7" ht="12.75">
      <c r="A101" s="122">
        <f t="shared" si="11"/>
        <v>80</v>
      </c>
      <c r="B101" s="123">
        <f t="shared" si="7"/>
        <v>38957</v>
      </c>
      <c r="C101" s="124">
        <f t="shared" si="12"/>
        <v>10586210.239975609</v>
      </c>
      <c r="D101" s="124">
        <f t="shared" si="8"/>
        <v>41198.00151723841</v>
      </c>
      <c r="E101" s="124">
        <f t="shared" si="9"/>
        <v>20822.340493267788</v>
      </c>
      <c r="F101" s="124">
        <f t="shared" si="10"/>
        <v>10565387.899482341</v>
      </c>
      <c r="G101" s="125">
        <f t="shared" si="13"/>
        <v>3527015.2603228334</v>
      </c>
    </row>
    <row r="102" spans="1:7" ht="12.75">
      <c r="A102" s="122">
        <f t="shared" si="11"/>
        <v>81</v>
      </c>
      <c r="B102" s="123">
        <f t="shared" si="7"/>
        <v>38988</v>
      </c>
      <c r="C102" s="124">
        <f t="shared" si="12"/>
        <v>10565387.899482341</v>
      </c>
      <c r="D102" s="124">
        <f t="shared" si="8"/>
        <v>41116.96790881878</v>
      </c>
      <c r="E102" s="124">
        <f t="shared" si="9"/>
        <v>20903.37410168742</v>
      </c>
      <c r="F102" s="124">
        <f t="shared" si="10"/>
        <v>10544484.525380654</v>
      </c>
      <c r="G102" s="125">
        <f t="shared" si="13"/>
        <v>3568132.228231652</v>
      </c>
    </row>
    <row r="103" spans="1:7" ht="12.75">
      <c r="A103" s="122">
        <f t="shared" si="11"/>
        <v>82</v>
      </c>
      <c r="B103" s="123">
        <f t="shared" si="7"/>
        <v>39018</v>
      </c>
      <c r="C103" s="124">
        <f t="shared" si="12"/>
        <v>10544484.525380654</v>
      </c>
      <c r="D103" s="124">
        <f t="shared" si="8"/>
        <v>41035.61894460638</v>
      </c>
      <c r="E103" s="124">
        <f t="shared" si="9"/>
        <v>20984.723065899816</v>
      </c>
      <c r="F103" s="124">
        <f t="shared" si="10"/>
        <v>10523499.802314755</v>
      </c>
      <c r="G103" s="125">
        <f t="shared" si="13"/>
        <v>3609167.8471762585</v>
      </c>
    </row>
    <row r="104" spans="1:7" ht="12.75">
      <c r="A104" s="122">
        <f t="shared" si="11"/>
        <v>83</v>
      </c>
      <c r="B104" s="123">
        <f t="shared" si="7"/>
        <v>39049</v>
      </c>
      <c r="C104" s="124">
        <f t="shared" si="12"/>
        <v>10523499.802314755</v>
      </c>
      <c r="D104" s="124">
        <f t="shared" si="8"/>
        <v>40953.95339734158</v>
      </c>
      <c r="E104" s="124">
        <f t="shared" si="9"/>
        <v>21066.388613164614</v>
      </c>
      <c r="F104" s="124">
        <f t="shared" si="10"/>
        <v>10502433.41370159</v>
      </c>
      <c r="G104" s="125">
        <f t="shared" si="13"/>
        <v>3650121.8005736</v>
      </c>
    </row>
    <row r="105" spans="1:7" ht="12.75">
      <c r="A105" s="122">
        <f t="shared" si="11"/>
        <v>84</v>
      </c>
      <c r="B105" s="123">
        <f t="shared" si="7"/>
        <v>39079</v>
      </c>
      <c r="C105" s="124">
        <f t="shared" si="12"/>
        <v>10502433.41370159</v>
      </c>
      <c r="D105" s="124">
        <f t="shared" si="8"/>
        <v>40871.970034988684</v>
      </c>
      <c r="E105" s="124">
        <f t="shared" si="9"/>
        <v>21148.37197551751</v>
      </c>
      <c r="F105" s="124">
        <f t="shared" si="10"/>
        <v>10481285.041726073</v>
      </c>
      <c r="G105" s="125">
        <f t="shared" si="13"/>
        <v>3690993.7706085886</v>
      </c>
    </row>
    <row r="106" spans="1:7" ht="12.75">
      <c r="A106" s="126">
        <f t="shared" si="11"/>
        <v>85</v>
      </c>
      <c r="B106" s="127">
        <f t="shared" si="7"/>
        <v>39110</v>
      </c>
      <c r="C106" s="128">
        <f t="shared" si="12"/>
        <v>10481285.041726073</v>
      </c>
      <c r="D106" s="128">
        <f t="shared" si="8"/>
        <v>40789.6676207173</v>
      </c>
      <c r="E106" s="128">
        <f t="shared" si="9"/>
        <v>21230.674389788895</v>
      </c>
      <c r="F106" s="128">
        <f t="shared" si="10"/>
        <v>10460054.367336284</v>
      </c>
      <c r="G106" s="129">
        <f t="shared" si="13"/>
        <v>3731783.4382293057</v>
      </c>
    </row>
    <row r="107" spans="1:7" ht="12.75">
      <c r="A107" s="122">
        <f t="shared" si="11"/>
        <v>86</v>
      </c>
      <c r="B107" s="123">
        <f t="shared" si="7"/>
        <v>39141</v>
      </c>
      <c r="C107" s="124">
        <f t="shared" si="12"/>
        <v>10460054.367336284</v>
      </c>
      <c r="D107" s="124">
        <f t="shared" si="8"/>
        <v>40707.044912883706</v>
      </c>
      <c r="E107" s="124">
        <f t="shared" si="9"/>
        <v>21313.29709762249</v>
      </c>
      <c r="F107" s="124">
        <f t="shared" si="10"/>
        <v>10438741.070238661</v>
      </c>
      <c r="G107" s="125">
        <f t="shared" si="13"/>
        <v>3772490.483142189</v>
      </c>
    </row>
    <row r="108" spans="1:7" ht="12.75">
      <c r="A108" s="122">
        <f t="shared" si="11"/>
        <v>87</v>
      </c>
      <c r="B108" s="123">
        <f t="shared" si="7"/>
        <v>39169</v>
      </c>
      <c r="C108" s="124">
        <f t="shared" si="12"/>
        <v>10438741.070238661</v>
      </c>
      <c r="D108" s="124">
        <f t="shared" si="8"/>
        <v>40624.10066501212</v>
      </c>
      <c r="E108" s="124">
        <f t="shared" si="9"/>
        <v>21396.241345494076</v>
      </c>
      <c r="F108" s="124">
        <f t="shared" si="10"/>
        <v>10417344.828893166</v>
      </c>
      <c r="G108" s="125">
        <f t="shared" si="13"/>
        <v>3813114.583807201</v>
      </c>
    </row>
    <row r="109" spans="1:7" ht="12.75">
      <c r="A109" s="122">
        <f t="shared" si="11"/>
        <v>88</v>
      </c>
      <c r="B109" s="123">
        <f t="shared" si="7"/>
        <v>39200</v>
      </c>
      <c r="C109" s="124">
        <f t="shared" si="12"/>
        <v>10417344.828893166</v>
      </c>
      <c r="D109" s="124">
        <f t="shared" si="8"/>
        <v>40540.8336257759</v>
      </c>
      <c r="E109" s="124">
        <f t="shared" si="9"/>
        <v>21479.508384730296</v>
      </c>
      <c r="F109" s="124">
        <f t="shared" si="10"/>
        <v>10395865.320508435</v>
      </c>
      <c r="G109" s="125">
        <f t="shared" si="13"/>
        <v>3853655.417432977</v>
      </c>
    </row>
    <row r="110" spans="1:7" ht="12.75">
      <c r="A110" s="122">
        <f t="shared" si="11"/>
        <v>89</v>
      </c>
      <c r="B110" s="123">
        <f t="shared" si="7"/>
        <v>39230</v>
      </c>
      <c r="C110" s="124">
        <f t="shared" si="12"/>
        <v>10395865.320508435</v>
      </c>
      <c r="D110" s="124">
        <f t="shared" si="8"/>
        <v>40457.24253897866</v>
      </c>
      <c r="E110" s="124">
        <f t="shared" si="9"/>
        <v>21563.099471527537</v>
      </c>
      <c r="F110" s="124">
        <f t="shared" si="10"/>
        <v>10374302.221036907</v>
      </c>
      <c r="G110" s="125">
        <f t="shared" si="13"/>
        <v>3894112.6599719557</v>
      </c>
    </row>
    <row r="111" spans="1:7" ht="12.75">
      <c r="A111" s="122">
        <f t="shared" si="11"/>
        <v>90</v>
      </c>
      <c r="B111" s="123">
        <f t="shared" si="7"/>
        <v>39261</v>
      </c>
      <c r="C111" s="124">
        <f t="shared" si="12"/>
        <v>10374302.221036907</v>
      </c>
      <c r="D111" s="124">
        <f t="shared" si="8"/>
        <v>40373.3261435353</v>
      </c>
      <c r="E111" s="124">
        <f t="shared" si="9"/>
        <v>21647.015866970898</v>
      </c>
      <c r="F111" s="124">
        <f t="shared" si="10"/>
        <v>10352655.205169937</v>
      </c>
      <c r="G111" s="125">
        <f t="shared" si="13"/>
        <v>3934485.986115491</v>
      </c>
    </row>
    <row r="112" spans="1:7" ht="12.75">
      <c r="A112" s="122">
        <f t="shared" si="11"/>
        <v>91</v>
      </c>
      <c r="B112" s="123">
        <f t="shared" si="7"/>
        <v>39291</v>
      </c>
      <c r="C112" s="124">
        <f t="shared" si="12"/>
        <v>10352655.205169937</v>
      </c>
      <c r="D112" s="124">
        <f t="shared" si="8"/>
        <v>40289.083173453</v>
      </c>
      <c r="E112" s="124">
        <f t="shared" si="9"/>
        <v>21731.258837053196</v>
      </c>
      <c r="F112" s="124">
        <f t="shared" si="10"/>
        <v>10330923.946332883</v>
      </c>
      <c r="G112" s="125">
        <f t="shared" si="13"/>
        <v>3974775.069288944</v>
      </c>
    </row>
    <row r="113" spans="1:7" ht="12.75">
      <c r="A113" s="122">
        <f t="shared" si="11"/>
        <v>92</v>
      </c>
      <c r="B113" s="123">
        <f t="shared" si="7"/>
        <v>39322</v>
      </c>
      <c r="C113" s="124">
        <f t="shared" si="12"/>
        <v>10330923.946332883</v>
      </c>
      <c r="D113" s="124">
        <f t="shared" si="8"/>
        <v>40204.512357812135</v>
      </c>
      <c r="E113" s="124">
        <f t="shared" si="9"/>
        <v>21815.82965269406</v>
      </c>
      <c r="F113" s="124">
        <f t="shared" si="10"/>
        <v>10309108.116680188</v>
      </c>
      <c r="G113" s="125">
        <f t="shared" si="13"/>
        <v>4014979.581646756</v>
      </c>
    </row>
    <row r="114" spans="1:7" ht="12.75">
      <c r="A114" s="122">
        <f t="shared" si="11"/>
        <v>93</v>
      </c>
      <c r="B114" s="123">
        <f t="shared" si="7"/>
        <v>39353</v>
      </c>
      <c r="C114" s="124">
        <f t="shared" si="12"/>
        <v>10309108.116680188</v>
      </c>
      <c r="D114" s="124">
        <f t="shared" si="8"/>
        <v>40119.612420747064</v>
      </c>
      <c r="E114" s="124">
        <f t="shared" si="9"/>
        <v>21900.729589759132</v>
      </c>
      <c r="F114" s="124">
        <f t="shared" si="10"/>
        <v>10287207.38709043</v>
      </c>
      <c r="G114" s="125">
        <f t="shared" si="13"/>
        <v>4055099.194067503</v>
      </c>
    </row>
    <row r="115" spans="1:7" ht="12.75">
      <c r="A115" s="122">
        <f t="shared" si="11"/>
        <v>94</v>
      </c>
      <c r="B115" s="123">
        <f t="shared" si="7"/>
        <v>39383</v>
      </c>
      <c r="C115" s="124">
        <f t="shared" si="12"/>
        <v>10287207.38709043</v>
      </c>
      <c r="D115" s="124">
        <f t="shared" si="8"/>
        <v>40034.38208142692</v>
      </c>
      <c r="E115" s="124">
        <f t="shared" si="9"/>
        <v>21985.959929079276</v>
      </c>
      <c r="F115" s="124">
        <f t="shared" si="10"/>
        <v>10265221.42716135</v>
      </c>
      <c r="G115" s="125">
        <f t="shared" si="13"/>
        <v>4095133.57614893</v>
      </c>
    </row>
    <row r="116" spans="1:7" ht="12.75">
      <c r="A116" s="122">
        <f t="shared" si="11"/>
        <v>95</v>
      </c>
      <c r="B116" s="123">
        <f t="shared" si="7"/>
        <v>39414</v>
      </c>
      <c r="C116" s="124">
        <f t="shared" si="12"/>
        <v>10265221.42716135</v>
      </c>
      <c r="D116" s="124">
        <f t="shared" si="8"/>
        <v>39948.82005403625</v>
      </c>
      <c r="E116" s="124">
        <f t="shared" si="9"/>
        <v>22071.521956469944</v>
      </c>
      <c r="F116" s="124">
        <f t="shared" si="10"/>
        <v>10243149.905204881</v>
      </c>
      <c r="G116" s="125">
        <f t="shared" si="13"/>
        <v>4135082.396202966</v>
      </c>
    </row>
    <row r="117" spans="1:7" ht="12.75">
      <c r="A117" s="126">
        <f t="shared" si="11"/>
        <v>96</v>
      </c>
      <c r="B117" s="127">
        <f t="shared" si="7"/>
        <v>39444</v>
      </c>
      <c r="C117" s="128">
        <f t="shared" si="12"/>
        <v>10243149.905204881</v>
      </c>
      <c r="D117" s="128">
        <f t="shared" si="8"/>
        <v>39862.92504775566</v>
      </c>
      <c r="E117" s="128">
        <f t="shared" si="9"/>
        <v>22157.416962750533</v>
      </c>
      <c r="F117" s="128">
        <f t="shared" si="10"/>
        <v>10220992.48824213</v>
      </c>
      <c r="G117" s="129">
        <f t="shared" si="13"/>
        <v>4174945.321250722</v>
      </c>
    </row>
    <row r="118" spans="1:7" ht="12.75">
      <c r="A118" s="122">
        <f t="shared" si="11"/>
        <v>97</v>
      </c>
      <c r="B118" s="123">
        <f t="shared" si="7"/>
        <v>39475</v>
      </c>
      <c r="C118" s="124">
        <f t="shared" si="12"/>
        <v>10220992.48824213</v>
      </c>
      <c r="D118" s="124">
        <f t="shared" si="8"/>
        <v>39776.69576674229</v>
      </c>
      <c r="E118" s="124">
        <f t="shared" si="9"/>
        <v>22243.646243763906</v>
      </c>
      <c r="F118" s="124">
        <f t="shared" si="10"/>
        <v>10198748.841998367</v>
      </c>
      <c r="G118" s="125">
        <f t="shared" si="13"/>
        <v>4214722.017017464</v>
      </c>
    </row>
    <row r="119" spans="1:7" ht="12.75">
      <c r="A119" s="122">
        <f t="shared" si="11"/>
        <v>98</v>
      </c>
      <c r="B119" s="123">
        <f t="shared" si="7"/>
        <v>39506</v>
      </c>
      <c r="C119" s="124">
        <f t="shared" si="12"/>
        <v>10198748.841998367</v>
      </c>
      <c r="D119" s="124">
        <f t="shared" si="8"/>
        <v>39690.13091011031</v>
      </c>
      <c r="E119" s="124">
        <f t="shared" si="9"/>
        <v>22330.211100395885</v>
      </c>
      <c r="F119" s="124">
        <f t="shared" si="10"/>
        <v>10176418.63089797</v>
      </c>
      <c r="G119" s="125">
        <f t="shared" si="13"/>
        <v>4254412.147927575</v>
      </c>
    </row>
    <row r="120" spans="1:7" ht="12.75">
      <c r="A120" s="122">
        <f t="shared" si="11"/>
        <v>99</v>
      </c>
      <c r="B120" s="123">
        <f t="shared" si="7"/>
        <v>39535</v>
      </c>
      <c r="C120" s="124">
        <f t="shared" si="12"/>
        <v>10176418.63089797</v>
      </c>
      <c r="D120" s="124">
        <f t="shared" si="8"/>
        <v>39603.22917191127</v>
      </c>
      <c r="E120" s="124">
        <f t="shared" si="9"/>
        <v>22417.112838594927</v>
      </c>
      <c r="F120" s="124">
        <f t="shared" si="10"/>
        <v>10154001.518059377</v>
      </c>
      <c r="G120" s="125">
        <f t="shared" si="13"/>
        <v>4294015.377099486</v>
      </c>
    </row>
    <row r="121" spans="1:7" ht="12.75">
      <c r="A121" s="122">
        <f t="shared" si="11"/>
        <v>100</v>
      </c>
      <c r="B121" s="123">
        <f t="shared" si="7"/>
        <v>39566</v>
      </c>
      <c r="C121" s="124">
        <f t="shared" si="12"/>
        <v>10154001.518059377</v>
      </c>
      <c r="D121" s="124">
        <f t="shared" si="8"/>
        <v>39515.9892411144</v>
      </c>
      <c r="E121" s="124">
        <f t="shared" si="9"/>
        <v>22504.352769391793</v>
      </c>
      <c r="F121" s="124">
        <f t="shared" si="10"/>
        <v>10131497.165289985</v>
      </c>
      <c r="G121" s="125">
        <f t="shared" si="13"/>
        <v>4333531.366340601</v>
      </c>
    </row>
    <row r="122" spans="1:7" ht="12.75">
      <c r="A122" s="122">
        <f t="shared" si="11"/>
        <v>101</v>
      </c>
      <c r="B122" s="123">
        <f t="shared" si="7"/>
        <v>39596</v>
      </c>
      <c r="C122" s="124">
        <f t="shared" si="12"/>
        <v>10131497.165289985</v>
      </c>
      <c r="D122" s="124">
        <f t="shared" si="8"/>
        <v>39428.40980158686</v>
      </c>
      <c r="E122" s="124">
        <f t="shared" si="9"/>
        <v>22591.932208919337</v>
      </c>
      <c r="F122" s="124">
        <f t="shared" si="10"/>
        <v>10108905.233081065</v>
      </c>
      <c r="G122" s="125">
        <f t="shared" si="13"/>
        <v>4372959.776142187</v>
      </c>
    </row>
    <row r="123" spans="1:7" ht="12.75">
      <c r="A123" s="122">
        <f t="shared" si="11"/>
        <v>102</v>
      </c>
      <c r="B123" s="123">
        <f t="shared" si="7"/>
        <v>39627</v>
      </c>
      <c r="C123" s="124">
        <f t="shared" si="12"/>
        <v>10108905.233081065</v>
      </c>
      <c r="D123" s="124">
        <f t="shared" si="8"/>
        <v>39340.48953207381</v>
      </c>
      <c r="E123" s="124">
        <f t="shared" si="9"/>
        <v>22679.85247843239</v>
      </c>
      <c r="F123" s="124">
        <f t="shared" si="10"/>
        <v>10086225.380602634</v>
      </c>
      <c r="G123" s="125">
        <f t="shared" si="13"/>
        <v>4412300.265674261</v>
      </c>
    </row>
    <row r="124" spans="1:7" ht="12.75">
      <c r="A124" s="122">
        <f t="shared" si="11"/>
        <v>103</v>
      </c>
      <c r="B124" s="123">
        <f t="shared" si="7"/>
        <v>39657</v>
      </c>
      <c r="C124" s="124">
        <f t="shared" si="12"/>
        <v>10086225.380602634</v>
      </c>
      <c r="D124" s="124">
        <f t="shared" si="8"/>
        <v>39252.22710617858</v>
      </c>
      <c r="E124" s="124">
        <f t="shared" si="9"/>
        <v>22768.114904327616</v>
      </c>
      <c r="F124" s="124">
        <f t="shared" si="10"/>
        <v>10063457.265698306</v>
      </c>
      <c r="G124" s="125">
        <f t="shared" si="13"/>
        <v>4451552.49278044</v>
      </c>
    </row>
    <row r="125" spans="1:7" ht="12.75">
      <c r="A125" s="122">
        <f t="shared" si="11"/>
        <v>104</v>
      </c>
      <c r="B125" s="123">
        <f t="shared" si="7"/>
        <v>39688</v>
      </c>
      <c r="C125" s="124">
        <f t="shared" si="12"/>
        <v>10063457.265698306</v>
      </c>
      <c r="D125" s="124">
        <f t="shared" si="8"/>
        <v>39163.62119234257</v>
      </c>
      <c r="E125" s="124">
        <f t="shared" si="9"/>
        <v>22856.720818163623</v>
      </c>
      <c r="F125" s="124">
        <f t="shared" si="10"/>
        <v>10040600.544880142</v>
      </c>
      <c r="G125" s="125">
        <f t="shared" si="13"/>
        <v>4490716.113972782</v>
      </c>
    </row>
    <row r="126" spans="1:7" ht="12.75">
      <c r="A126" s="122">
        <f t="shared" si="11"/>
        <v>105</v>
      </c>
      <c r="B126" s="123">
        <f t="shared" si="7"/>
        <v>39719</v>
      </c>
      <c r="C126" s="124">
        <f t="shared" si="12"/>
        <v>10040600.544880142</v>
      </c>
      <c r="D126" s="124">
        <f t="shared" si="8"/>
        <v>39074.670453825216</v>
      </c>
      <c r="E126" s="124">
        <f t="shared" si="9"/>
        <v>22945.67155668098</v>
      </c>
      <c r="F126" s="124">
        <f t="shared" si="10"/>
        <v>10017654.873323461</v>
      </c>
      <c r="G126" s="125">
        <f t="shared" si="13"/>
        <v>4529790.784426607</v>
      </c>
    </row>
    <row r="127" spans="1:7" ht="12.75">
      <c r="A127" s="122">
        <f t="shared" si="11"/>
        <v>106</v>
      </c>
      <c r="B127" s="123">
        <f t="shared" si="7"/>
        <v>39749</v>
      </c>
      <c r="C127" s="124">
        <f t="shared" si="12"/>
        <v>10017654.873323461</v>
      </c>
      <c r="D127" s="124">
        <f t="shared" si="8"/>
        <v>38985.3735486838</v>
      </c>
      <c r="E127" s="124">
        <f t="shared" si="9"/>
        <v>23034.9684618224</v>
      </c>
      <c r="F127" s="124">
        <f t="shared" si="10"/>
        <v>9994619.904861638</v>
      </c>
      <c r="G127" s="125">
        <f t="shared" si="13"/>
        <v>4568776.157975291</v>
      </c>
    </row>
    <row r="128" spans="1:7" ht="12.75">
      <c r="A128" s="122">
        <f t="shared" si="11"/>
        <v>107</v>
      </c>
      <c r="B128" s="123">
        <f t="shared" si="7"/>
        <v>39780</v>
      </c>
      <c r="C128" s="124">
        <f t="shared" si="12"/>
        <v>9994619.904861638</v>
      </c>
      <c r="D128" s="124">
        <f t="shared" si="8"/>
        <v>38895.72912975321</v>
      </c>
      <c r="E128" s="124">
        <f t="shared" si="9"/>
        <v>23124.61288075299</v>
      </c>
      <c r="F128" s="124">
        <f t="shared" si="10"/>
        <v>9971495.291980885</v>
      </c>
      <c r="G128" s="125">
        <f t="shared" si="13"/>
        <v>4607671.887105044</v>
      </c>
    </row>
    <row r="129" spans="1:7" ht="12.75">
      <c r="A129" s="126">
        <f t="shared" si="11"/>
        <v>108</v>
      </c>
      <c r="B129" s="127">
        <f t="shared" si="7"/>
        <v>39810</v>
      </c>
      <c r="C129" s="128">
        <f t="shared" si="12"/>
        <v>9971495.291980885</v>
      </c>
      <c r="D129" s="128">
        <f t="shared" si="8"/>
        <v>38805.73584462561</v>
      </c>
      <c r="E129" s="128">
        <f t="shared" si="9"/>
        <v>23214.606165880585</v>
      </c>
      <c r="F129" s="128">
        <f t="shared" si="10"/>
        <v>9948280.685815005</v>
      </c>
      <c r="G129" s="129">
        <f t="shared" si="13"/>
        <v>4646477.622949669</v>
      </c>
    </row>
    <row r="130" spans="1:7" ht="12.75">
      <c r="A130" s="122">
        <f t="shared" si="11"/>
        <v>109</v>
      </c>
      <c r="B130" s="123">
        <f t="shared" si="7"/>
        <v>39841</v>
      </c>
      <c r="C130" s="124">
        <f t="shared" si="12"/>
        <v>9948280.685815005</v>
      </c>
      <c r="D130" s="124">
        <f t="shared" si="8"/>
        <v>38715.39233563006</v>
      </c>
      <c r="E130" s="124">
        <f t="shared" si="9"/>
        <v>23304.949674876138</v>
      </c>
      <c r="F130" s="124">
        <f t="shared" si="10"/>
        <v>9924975.736140128</v>
      </c>
      <c r="G130" s="125">
        <f t="shared" si="13"/>
        <v>4685193.015285299</v>
      </c>
    </row>
    <row r="131" spans="1:7" ht="12.75">
      <c r="A131" s="122">
        <f t="shared" si="11"/>
        <v>110</v>
      </c>
      <c r="B131" s="123">
        <f t="shared" si="7"/>
        <v>39872</v>
      </c>
      <c r="C131" s="124">
        <f t="shared" si="12"/>
        <v>9924975.736140128</v>
      </c>
      <c r="D131" s="124">
        <f t="shared" si="8"/>
        <v>38624.697239812</v>
      </c>
      <c r="E131" s="124">
        <f t="shared" si="9"/>
        <v>23395.644770694198</v>
      </c>
      <c r="F131" s="124">
        <f t="shared" si="10"/>
        <v>9901580.091369433</v>
      </c>
      <c r="G131" s="125">
        <f t="shared" si="13"/>
        <v>4723817.712525111</v>
      </c>
    </row>
    <row r="132" spans="1:7" ht="12.75">
      <c r="A132" s="122">
        <f t="shared" si="11"/>
        <v>111</v>
      </c>
      <c r="B132" s="123">
        <f t="shared" si="7"/>
        <v>39900</v>
      </c>
      <c r="C132" s="124">
        <f t="shared" si="12"/>
        <v>9901580.091369433</v>
      </c>
      <c r="D132" s="124">
        <f t="shared" si="8"/>
        <v>38533.649188912714</v>
      </c>
      <c r="E132" s="124">
        <f t="shared" si="9"/>
        <v>23486.692821593482</v>
      </c>
      <c r="F132" s="124">
        <f t="shared" si="10"/>
        <v>9878093.39854784</v>
      </c>
      <c r="G132" s="125">
        <f t="shared" si="13"/>
        <v>4762351.361714023</v>
      </c>
    </row>
    <row r="133" spans="1:7" ht="12.75">
      <c r="A133" s="122">
        <f t="shared" si="11"/>
        <v>112</v>
      </c>
      <c r="B133" s="123">
        <f t="shared" si="7"/>
        <v>39931</v>
      </c>
      <c r="C133" s="124">
        <f t="shared" si="12"/>
        <v>9878093.39854784</v>
      </c>
      <c r="D133" s="124">
        <f t="shared" si="8"/>
        <v>38442.246809348675</v>
      </c>
      <c r="E133" s="124">
        <f t="shared" si="9"/>
        <v>23578.09520115752</v>
      </c>
      <c r="F133" s="124">
        <f t="shared" si="10"/>
        <v>9854515.303346682</v>
      </c>
      <c r="G133" s="125">
        <f t="shared" si="13"/>
        <v>4800793.608523372</v>
      </c>
    </row>
    <row r="134" spans="1:7" ht="12.75">
      <c r="A134" s="122">
        <f t="shared" si="11"/>
        <v>113</v>
      </c>
      <c r="B134" s="123">
        <f t="shared" si="7"/>
        <v>39961</v>
      </c>
      <c r="C134" s="124">
        <f t="shared" si="12"/>
        <v>9854515.303346682</v>
      </c>
      <c r="D134" s="124">
        <f t="shared" si="8"/>
        <v>38350.488722190836</v>
      </c>
      <c r="E134" s="124">
        <f t="shared" si="9"/>
        <v>23669.85328831536</v>
      </c>
      <c r="F134" s="124">
        <f t="shared" si="10"/>
        <v>9830845.450058367</v>
      </c>
      <c r="G134" s="125">
        <f t="shared" si="13"/>
        <v>4839144.097245563</v>
      </c>
    </row>
    <row r="135" spans="1:7" ht="12.75">
      <c r="A135" s="122">
        <f t="shared" si="11"/>
        <v>114</v>
      </c>
      <c r="B135" s="123">
        <f t="shared" si="7"/>
        <v>39992</v>
      </c>
      <c r="C135" s="124">
        <f t="shared" si="12"/>
        <v>9830845.450058367</v>
      </c>
      <c r="D135" s="124">
        <f t="shared" si="8"/>
        <v>38258.37354314381</v>
      </c>
      <c r="E135" s="124">
        <f t="shared" si="9"/>
        <v>23761.968467362385</v>
      </c>
      <c r="F135" s="124">
        <f t="shared" si="10"/>
        <v>9807083.481591005</v>
      </c>
      <c r="G135" s="125">
        <f t="shared" si="13"/>
        <v>4877402.470788707</v>
      </c>
    </row>
    <row r="136" spans="1:7" ht="12.75">
      <c r="A136" s="122">
        <f t="shared" si="11"/>
        <v>115</v>
      </c>
      <c r="B136" s="123">
        <f t="shared" si="7"/>
        <v>40022</v>
      </c>
      <c r="C136" s="124">
        <f t="shared" si="12"/>
        <v>9807083.481591005</v>
      </c>
      <c r="D136" s="124">
        <f t="shared" si="8"/>
        <v>38165.899882524995</v>
      </c>
      <c r="E136" s="124">
        <f t="shared" si="9"/>
        <v>23854.4421279812</v>
      </c>
      <c r="F136" s="124">
        <f t="shared" si="10"/>
        <v>9783229.039463025</v>
      </c>
      <c r="G136" s="125">
        <f t="shared" si="13"/>
        <v>4915568.370671232</v>
      </c>
    </row>
    <row r="137" spans="1:7" ht="12.75">
      <c r="A137" s="122">
        <f t="shared" si="11"/>
        <v>116</v>
      </c>
      <c r="B137" s="123">
        <f t="shared" si="7"/>
        <v>40053</v>
      </c>
      <c r="C137" s="124">
        <f t="shared" si="12"/>
        <v>9783229.039463025</v>
      </c>
      <c r="D137" s="124">
        <f t="shared" si="8"/>
        <v>38073.066345243606</v>
      </c>
      <c r="E137" s="124">
        <f t="shared" si="9"/>
        <v>23947.27566526259</v>
      </c>
      <c r="F137" s="124">
        <f t="shared" si="10"/>
        <v>9759281.763797762</v>
      </c>
      <c r="G137" s="125">
        <f t="shared" si="13"/>
        <v>4953641.437016476</v>
      </c>
    </row>
    <row r="138" spans="1:7" ht="12.75">
      <c r="A138" s="122">
        <f t="shared" si="11"/>
        <v>117</v>
      </c>
      <c r="B138" s="123">
        <f t="shared" si="7"/>
        <v>40084</v>
      </c>
      <c r="C138" s="124">
        <f t="shared" si="12"/>
        <v>9759281.763797762</v>
      </c>
      <c r="D138" s="124">
        <f t="shared" si="8"/>
        <v>37979.87153077962</v>
      </c>
      <c r="E138" s="124">
        <f t="shared" si="9"/>
        <v>24040.470479726573</v>
      </c>
      <c r="F138" s="124">
        <f t="shared" si="10"/>
        <v>9735241.293318035</v>
      </c>
      <c r="G138" s="125">
        <f t="shared" si="13"/>
        <v>4991621.308547256</v>
      </c>
    </row>
    <row r="139" spans="1:7" ht="12.75">
      <c r="A139" s="122">
        <f t="shared" si="11"/>
        <v>118</v>
      </c>
      <c r="B139" s="123">
        <f t="shared" si="7"/>
        <v>40114</v>
      </c>
      <c r="C139" s="124">
        <f t="shared" si="12"/>
        <v>9735241.293318035</v>
      </c>
      <c r="D139" s="124">
        <f t="shared" si="8"/>
        <v>37886.314033162686</v>
      </c>
      <c r="E139" s="124">
        <f t="shared" si="9"/>
        <v>24134.02797734351</v>
      </c>
      <c r="F139" s="124">
        <f t="shared" si="10"/>
        <v>9711107.265340691</v>
      </c>
      <c r="G139" s="125">
        <f t="shared" si="13"/>
        <v>5029507.622580418</v>
      </c>
    </row>
    <row r="140" spans="1:7" ht="12.75">
      <c r="A140" s="122">
        <f t="shared" si="11"/>
        <v>119</v>
      </c>
      <c r="B140" s="123">
        <f t="shared" si="7"/>
        <v>40145</v>
      </c>
      <c r="C140" s="124">
        <f t="shared" si="12"/>
        <v>9711107.265340691</v>
      </c>
      <c r="D140" s="124">
        <f t="shared" si="8"/>
        <v>37792.392440950855</v>
      </c>
      <c r="E140" s="124">
        <f t="shared" si="9"/>
        <v>24227.94956955534</v>
      </c>
      <c r="F140" s="124">
        <f t="shared" si="10"/>
        <v>9686879.315771136</v>
      </c>
      <c r="G140" s="125">
        <f t="shared" si="13"/>
        <v>5067300.015021369</v>
      </c>
    </row>
    <row r="141" spans="1:7" ht="12.75">
      <c r="A141" s="126">
        <f t="shared" si="11"/>
        <v>120</v>
      </c>
      <c r="B141" s="127">
        <f t="shared" si="7"/>
        <v>40175</v>
      </c>
      <c r="C141" s="128">
        <f t="shared" si="12"/>
        <v>9686879.315771136</v>
      </c>
      <c r="D141" s="128">
        <f t="shared" si="8"/>
        <v>37698.10533720934</v>
      </c>
      <c r="E141" s="128">
        <f t="shared" si="9"/>
        <v>24322.23667329686</v>
      </c>
      <c r="F141" s="128">
        <f t="shared" si="10"/>
        <v>9662557.07909784</v>
      </c>
      <c r="G141" s="129">
        <f t="shared" si="13"/>
        <v>5104998.120358578</v>
      </c>
    </row>
    <row r="142" spans="1:7" ht="12.75">
      <c r="A142" s="122">
        <f t="shared" si="11"/>
        <v>121</v>
      </c>
      <c r="B142" s="123">
        <f t="shared" si="7"/>
        <v>40206</v>
      </c>
      <c r="C142" s="124">
        <f t="shared" si="12"/>
        <v>9662557.07909784</v>
      </c>
      <c r="D142" s="124">
        <f t="shared" si="8"/>
        <v>37603.45129948909</v>
      </c>
      <c r="E142" s="124">
        <f t="shared" si="9"/>
        <v>24416.890711017106</v>
      </c>
      <c r="F142" s="124">
        <f t="shared" si="10"/>
        <v>9638140.188386822</v>
      </c>
      <c r="G142" s="125">
        <f t="shared" si="13"/>
        <v>5142601.571658067</v>
      </c>
    </row>
    <row r="143" spans="1:7" ht="12.75">
      <c r="A143" s="122">
        <f t="shared" si="11"/>
        <v>122</v>
      </c>
      <c r="B143" s="123">
        <f t="shared" si="7"/>
        <v>40237</v>
      </c>
      <c r="C143" s="124">
        <f t="shared" si="12"/>
        <v>9638140.188386822</v>
      </c>
      <c r="D143" s="124">
        <f t="shared" si="8"/>
        <v>37508.42889980538</v>
      </c>
      <c r="E143" s="124">
        <f t="shared" si="9"/>
        <v>24511.913110700814</v>
      </c>
      <c r="F143" s="124">
        <f t="shared" si="10"/>
        <v>9613628.27527612</v>
      </c>
      <c r="G143" s="125">
        <f t="shared" si="13"/>
        <v>5180110.0005578725</v>
      </c>
    </row>
    <row r="144" spans="1:7" ht="12.75">
      <c r="A144" s="122">
        <f t="shared" si="11"/>
        <v>123</v>
      </c>
      <c r="B144" s="123">
        <f t="shared" si="7"/>
        <v>40265</v>
      </c>
      <c r="C144" s="124">
        <f t="shared" si="12"/>
        <v>9613628.27527612</v>
      </c>
      <c r="D144" s="124">
        <f t="shared" si="8"/>
        <v>37413.036704616236</v>
      </c>
      <c r="E144" s="124">
        <f t="shared" si="9"/>
        <v>24607.30530588996</v>
      </c>
      <c r="F144" s="124">
        <f t="shared" si="10"/>
        <v>9589020.96997023</v>
      </c>
      <c r="G144" s="125">
        <f t="shared" si="13"/>
        <v>5217523.037262489</v>
      </c>
    </row>
    <row r="145" spans="1:7" ht="12.75">
      <c r="A145" s="122">
        <f t="shared" si="11"/>
        <v>124</v>
      </c>
      <c r="B145" s="123">
        <f t="shared" si="7"/>
        <v>40296</v>
      </c>
      <c r="C145" s="124">
        <f t="shared" si="12"/>
        <v>9589020.96997023</v>
      </c>
      <c r="D145" s="124">
        <f t="shared" si="8"/>
        <v>37317.27327480081</v>
      </c>
      <c r="E145" s="124">
        <f t="shared" si="9"/>
        <v>24703.068735705383</v>
      </c>
      <c r="F145" s="124">
        <f t="shared" si="10"/>
        <v>9564317.901234524</v>
      </c>
      <c r="G145" s="125">
        <f t="shared" si="13"/>
        <v>5254840.31053729</v>
      </c>
    </row>
    <row r="146" spans="1:7" ht="12.75">
      <c r="A146" s="122">
        <f t="shared" si="11"/>
        <v>125</v>
      </c>
      <c r="B146" s="123">
        <f t="shared" si="7"/>
        <v>40326</v>
      </c>
      <c r="C146" s="124">
        <f t="shared" si="12"/>
        <v>9564317.901234524</v>
      </c>
      <c r="D146" s="124">
        <f t="shared" si="8"/>
        <v>37221.13716563769</v>
      </c>
      <c r="E146" s="124">
        <f t="shared" si="9"/>
        <v>24799.20484486851</v>
      </c>
      <c r="F146" s="124">
        <f t="shared" si="10"/>
        <v>9539518.696389657</v>
      </c>
      <c r="G146" s="125">
        <f t="shared" si="13"/>
        <v>5292061.4477029275</v>
      </c>
    </row>
    <row r="147" spans="1:7" ht="12.75">
      <c r="A147" s="122">
        <f t="shared" si="11"/>
        <v>126</v>
      </c>
      <c r="B147" s="123">
        <f t="shared" si="7"/>
        <v>40357</v>
      </c>
      <c r="C147" s="124">
        <f t="shared" si="12"/>
        <v>9539518.696389657</v>
      </c>
      <c r="D147" s="124">
        <f t="shared" si="8"/>
        <v>37124.62692678308</v>
      </c>
      <c r="E147" s="124">
        <f t="shared" si="9"/>
        <v>24895.715083723117</v>
      </c>
      <c r="F147" s="124">
        <f t="shared" si="10"/>
        <v>9514622.981305933</v>
      </c>
      <c r="G147" s="125">
        <f t="shared" si="13"/>
        <v>5329186.074629711</v>
      </c>
    </row>
    <row r="148" spans="1:7" ht="12.75">
      <c r="A148" s="122">
        <f t="shared" si="11"/>
        <v>127</v>
      </c>
      <c r="B148" s="123">
        <f t="shared" si="7"/>
        <v>40387</v>
      </c>
      <c r="C148" s="124">
        <f t="shared" si="12"/>
        <v>9514622.981305933</v>
      </c>
      <c r="D148" s="124">
        <f t="shared" si="8"/>
        <v>37027.74110224892</v>
      </c>
      <c r="E148" s="124">
        <f t="shared" si="9"/>
        <v>24992.60090825728</v>
      </c>
      <c r="F148" s="124">
        <f t="shared" si="10"/>
        <v>9489630.380397676</v>
      </c>
      <c r="G148" s="125">
        <f t="shared" si="13"/>
        <v>5366213.81573196</v>
      </c>
    </row>
    <row r="149" spans="1:7" ht="12.75">
      <c r="A149" s="122">
        <f t="shared" si="11"/>
        <v>128</v>
      </c>
      <c r="B149" s="123">
        <f t="shared" si="7"/>
        <v>40418</v>
      </c>
      <c r="C149" s="124">
        <f t="shared" si="12"/>
        <v>9489630.380397676</v>
      </c>
      <c r="D149" s="124">
        <f t="shared" si="8"/>
        <v>36930.478230380955</v>
      </c>
      <c r="E149" s="124">
        <f t="shared" si="9"/>
        <v>25089.86378012524</v>
      </c>
      <c r="F149" s="124">
        <f t="shared" si="10"/>
        <v>9464540.51661755</v>
      </c>
      <c r="G149" s="125">
        <f t="shared" si="13"/>
        <v>5403144.293962342</v>
      </c>
    </row>
    <row r="150" spans="1:7" ht="12.75">
      <c r="A150" s="122">
        <f t="shared" si="11"/>
        <v>129</v>
      </c>
      <c r="B150" s="123">
        <f aca="true" t="shared" si="14" ref="B150:B213">Mostrar.fecha</f>
        <v>40449</v>
      </c>
      <c r="C150" s="124">
        <f t="shared" si="12"/>
        <v>9464540.51661755</v>
      </c>
      <c r="D150" s="124">
        <f aca="true" t="shared" si="15" ref="D150:D213">Interés</f>
        <v>36832.83684383663</v>
      </c>
      <c r="E150" s="124">
        <f aca="true" t="shared" si="16" ref="E150:E213">Capital</f>
        <v>25187.505166669565</v>
      </c>
      <c r="F150" s="124">
        <f aca="true" t="shared" si="17" ref="F150:F213">Saldo.final</f>
        <v>9439353.01145088</v>
      </c>
      <c r="G150" s="125">
        <f t="shared" si="13"/>
        <v>5439977.130806179</v>
      </c>
    </row>
    <row r="151" spans="1:7" ht="12.75">
      <c r="A151" s="122">
        <f aca="true" t="shared" si="18" ref="A151:A214">Núm.pago</f>
        <v>130</v>
      </c>
      <c r="B151" s="123">
        <f t="shared" si="14"/>
        <v>40479</v>
      </c>
      <c r="C151" s="124">
        <f aca="true" t="shared" si="19" ref="C151:C214">Saldo.inicial</f>
        <v>9439353.01145088</v>
      </c>
      <c r="D151" s="124">
        <f t="shared" si="15"/>
        <v>36734.81546956301</v>
      </c>
      <c r="E151" s="124">
        <f t="shared" si="16"/>
        <v>25285.52654094319</v>
      </c>
      <c r="F151" s="124">
        <f t="shared" si="17"/>
        <v>9414067.484909937</v>
      </c>
      <c r="G151" s="125">
        <f aca="true" t="shared" si="20" ref="G151:G214">Interés.acumulado</f>
        <v>5476711.946275742</v>
      </c>
    </row>
    <row r="152" spans="1:7" ht="12.75">
      <c r="A152" s="122">
        <f t="shared" si="18"/>
        <v>131</v>
      </c>
      <c r="B152" s="123">
        <f t="shared" si="14"/>
        <v>40510</v>
      </c>
      <c r="C152" s="124">
        <f t="shared" si="19"/>
        <v>9414067.484909937</v>
      </c>
      <c r="D152" s="124">
        <f t="shared" si="15"/>
        <v>36636.4126287745</v>
      </c>
      <c r="E152" s="124">
        <f t="shared" si="16"/>
        <v>25383.929381731694</v>
      </c>
      <c r="F152" s="124">
        <f t="shared" si="17"/>
        <v>9388683.555528205</v>
      </c>
      <c r="G152" s="125">
        <f t="shared" si="20"/>
        <v>5513348.358904516</v>
      </c>
    </row>
    <row r="153" spans="1:7" ht="12.75">
      <c r="A153" s="126">
        <f t="shared" si="18"/>
        <v>132</v>
      </c>
      <c r="B153" s="127">
        <f t="shared" si="14"/>
        <v>40540</v>
      </c>
      <c r="C153" s="128">
        <f t="shared" si="19"/>
        <v>9388683.555528205</v>
      </c>
      <c r="D153" s="128">
        <f t="shared" si="15"/>
        <v>36537.6268369306</v>
      </c>
      <c r="E153" s="128">
        <f t="shared" si="16"/>
        <v>25482.715173575598</v>
      </c>
      <c r="F153" s="128">
        <f t="shared" si="17"/>
        <v>9363200.840354629</v>
      </c>
      <c r="G153" s="129">
        <f t="shared" si="20"/>
        <v>5549885.985741447</v>
      </c>
    </row>
    <row r="154" spans="1:7" ht="12.75">
      <c r="A154" s="122">
        <f t="shared" si="18"/>
        <v>133</v>
      </c>
      <c r="B154" s="123">
        <f t="shared" si="14"/>
        <v>40571</v>
      </c>
      <c r="C154" s="124">
        <f t="shared" si="19"/>
        <v>9363200.840354629</v>
      </c>
      <c r="D154" s="124">
        <f t="shared" si="15"/>
        <v>36438.45660371343</v>
      </c>
      <c r="E154" s="124">
        <f t="shared" si="16"/>
        <v>25581.885406792768</v>
      </c>
      <c r="F154" s="124">
        <f t="shared" si="17"/>
        <v>9337618.954947837</v>
      </c>
      <c r="G154" s="125">
        <f t="shared" si="20"/>
        <v>5586324.44234516</v>
      </c>
    </row>
    <row r="155" spans="1:7" ht="12.75">
      <c r="A155" s="122">
        <f t="shared" si="18"/>
        <v>134</v>
      </c>
      <c r="B155" s="123">
        <f t="shared" si="14"/>
        <v>40602</v>
      </c>
      <c r="C155" s="124">
        <f t="shared" si="19"/>
        <v>9337618.954947837</v>
      </c>
      <c r="D155" s="124">
        <f t="shared" si="15"/>
        <v>36338.90043300533</v>
      </c>
      <c r="E155" s="124">
        <f t="shared" si="16"/>
        <v>25681.441577500867</v>
      </c>
      <c r="F155" s="124">
        <f t="shared" si="17"/>
        <v>9311937.513370335</v>
      </c>
      <c r="G155" s="125">
        <f t="shared" si="20"/>
        <v>5622663.342778166</v>
      </c>
    </row>
    <row r="156" spans="1:7" ht="12.75">
      <c r="A156" s="122">
        <f t="shared" si="18"/>
        <v>135</v>
      </c>
      <c r="B156" s="123">
        <f t="shared" si="14"/>
        <v>40630</v>
      </c>
      <c r="C156" s="124">
        <f t="shared" si="19"/>
        <v>9311937.513370335</v>
      </c>
      <c r="D156" s="124">
        <f t="shared" si="15"/>
        <v>36238.95682286622</v>
      </c>
      <c r="E156" s="124">
        <f t="shared" si="16"/>
        <v>25781.38518763998</v>
      </c>
      <c r="F156" s="124">
        <f t="shared" si="17"/>
        <v>9286156.128182694</v>
      </c>
      <c r="G156" s="125">
        <f t="shared" si="20"/>
        <v>5658902.299601032</v>
      </c>
    </row>
    <row r="157" spans="1:7" ht="12.75">
      <c r="A157" s="122">
        <f t="shared" si="18"/>
        <v>136</v>
      </c>
      <c r="B157" s="123">
        <f t="shared" si="14"/>
        <v>40661</v>
      </c>
      <c r="C157" s="124">
        <f t="shared" si="19"/>
        <v>9286156.128182694</v>
      </c>
      <c r="D157" s="124">
        <f t="shared" si="15"/>
        <v>36138.62426551098</v>
      </c>
      <c r="E157" s="124">
        <f t="shared" si="16"/>
        <v>25881.717744995214</v>
      </c>
      <c r="F157" s="124">
        <f t="shared" si="17"/>
        <v>9260274.4104377</v>
      </c>
      <c r="G157" s="125">
        <f t="shared" si="20"/>
        <v>5695040.923866543</v>
      </c>
    </row>
    <row r="158" spans="1:7" ht="12.75">
      <c r="A158" s="122">
        <f t="shared" si="18"/>
        <v>137</v>
      </c>
      <c r="B158" s="123">
        <f t="shared" si="14"/>
        <v>40691</v>
      </c>
      <c r="C158" s="124">
        <f t="shared" si="19"/>
        <v>9260274.4104377</v>
      </c>
      <c r="D158" s="124">
        <f t="shared" si="15"/>
        <v>36037.90124728671</v>
      </c>
      <c r="E158" s="124">
        <f t="shared" si="16"/>
        <v>25982.440763219485</v>
      </c>
      <c r="F158" s="124">
        <f t="shared" si="17"/>
        <v>9234291.96967448</v>
      </c>
      <c r="G158" s="125">
        <f t="shared" si="20"/>
        <v>5731078.82511383</v>
      </c>
    </row>
    <row r="159" spans="1:7" ht="12.75">
      <c r="A159" s="122">
        <f t="shared" si="18"/>
        <v>138</v>
      </c>
      <c r="B159" s="123">
        <f t="shared" si="14"/>
        <v>40722</v>
      </c>
      <c r="C159" s="124">
        <f t="shared" si="19"/>
        <v>9234291.96967448</v>
      </c>
      <c r="D159" s="124">
        <f t="shared" si="15"/>
        <v>35936.78624864985</v>
      </c>
      <c r="E159" s="124">
        <f t="shared" si="16"/>
        <v>26083.555761856347</v>
      </c>
      <c r="F159" s="124">
        <f t="shared" si="17"/>
        <v>9208208.413912622</v>
      </c>
      <c r="G159" s="125">
        <f t="shared" si="20"/>
        <v>5767015.61136248</v>
      </c>
    </row>
    <row r="160" spans="1:7" ht="12.75">
      <c r="A160" s="122">
        <f t="shared" si="18"/>
        <v>139</v>
      </c>
      <c r="B160" s="123">
        <f t="shared" si="14"/>
        <v>40752</v>
      </c>
      <c r="C160" s="124">
        <f t="shared" si="19"/>
        <v>9208208.413912622</v>
      </c>
      <c r="D160" s="124">
        <f t="shared" si="15"/>
        <v>35835.277744143285</v>
      </c>
      <c r="E160" s="124">
        <f t="shared" si="16"/>
        <v>26185.06426636291</v>
      </c>
      <c r="F160" s="124">
        <f t="shared" si="17"/>
        <v>9182023.34964626</v>
      </c>
      <c r="G160" s="125">
        <f t="shared" si="20"/>
        <v>5802850.889106623</v>
      </c>
    </row>
    <row r="161" spans="1:7" ht="12.75">
      <c r="A161" s="122">
        <f t="shared" si="18"/>
        <v>140</v>
      </c>
      <c r="B161" s="123">
        <f t="shared" si="14"/>
        <v>40783</v>
      </c>
      <c r="C161" s="124">
        <f t="shared" si="19"/>
        <v>9182023.34964626</v>
      </c>
      <c r="D161" s="124">
        <f t="shared" si="15"/>
        <v>35733.37420237336</v>
      </c>
      <c r="E161" s="124">
        <f t="shared" si="16"/>
        <v>26286.96780813284</v>
      </c>
      <c r="F161" s="124">
        <f t="shared" si="17"/>
        <v>9155736.381838126</v>
      </c>
      <c r="G161" s="125">
        <f t="shared" si="20"/>
        <v>5838584.263308996</v>
      </c>
    </row>
    <row r="162" spans="1:7" ht="12.75">
      <c r="A162" s="122">
        <f t="shared" si="18"/>
        <v>141</v>
      </c>
      <c r="B162" s="123">
        <f t="shared" si="14"/>
        <v>40814</v>
      </c>
      <c r="C162" s="124">
        <f t="shared" si="19"/>
        <v>9155736.381838126</v>
      </c>
      <c r="D162" s="124">
        <f t="shared" si="15"/>
        <v>35631.07408598671</v>
      </c>
      <c r="E162" s="124">
        <f t="shared" si="16"/>
        <v>26389.26792451949</v>
      </c>
      <c r="F162" s="124">
        <f t="shared" si="17"/>
        <v>9129347.113913607</v>
      </c>
      <c r="G162" s="125">
        <f t="shared" si="20"/>
        <v>5874215.337394983</v>
      </c>
    </row>
    <row r="163" spans="1:7" ht="12.75">
      <c r="A163" s="122">
        <f t="shared" si="18"/>
        <v>142</v>
      </c>
      <c r="B163" s="123">
        <f t="shared" si="14"/>
        <v>40844</v>
      </c>
      <c r="C163" s="124">
        <f t="shared" si="19"/>
        <v>9129347.113913607</v>
      </c>
      <c r="D163" s="124">
        <f t="shared" si="15"/>
        <v>35528.37585164712</v>
      </c>
      <c r="E163" s="124">
        <f t="shared" si="16"/>
        <v>26491.966158859075</v>
      </c>
      <c r="F163" s="124">
        <f t="shared" si="17"/>
        <v>9102855.147754747</v>
      </c>
      <c r="G163" s="125">
        <f t="shared" si="20"/>
        <v>5909743.71324663</v>
      </c>
    </row>
    <row r="164" spans="1:7" ht="12.75">
      <c r="A164" s="122">
        <f t="shared" si="18"/>
        <v>143</v>
      </c>
      <c r="B164" s="123">
        <f t="shared" si="14"/>
        <v>40875</v>
      </c>
      <c r="C164" s="124">
        <f t="shared" si="19"/>
        <v>9102855.147754747</v>
      </c>
      <c r="D164" s="124">
        <f t="shared" si="15"/>
        <v>35425.27795001223</v>
      </c>
      <c r="E164" s="124">
        <f t="shared" si="16"/>
        <v>26595.06406049397</v>
      </c>
      <c r="F164" s="124">
        <f t="shared" si="17"/>
        <v>9076260.083694253</v>
      </c>
      <c r="G164" s="125">
        <f t="shared" si="20"/>
        <v>5945168.991196642</v>
      </c>
    </row>
    <row r="165" spans="1:7" ht="12.75">
      <c r="A165" s="126">
        <f t="shared" si="18"/>
        <v>144</v>
      </c>
      <c r="B165" s="127">
        <f t="shared" si="14"/>
        <v>40905</v>
      </c>
      <c r="C165" s="128">
        <f t="shared" si="19"/>
        <v>9076260.083694253</v>
      </c>
      <c r="D165" s="128">
        <f t="shared" si="15"/>
        <v>35321.778825710135</v>
      </c>
      <c r="E165" s="128">
        <f t="shared" si="16"/>
        <v>26698.56318479606</v>
      </c>
      <c r="F165" s="128">
        <f t="shared" si="17"/>
        <v>9049561.520509457</v>
      </c>
      <c r="G165" s="129">
        <f t="shared" si="20"/>
        <v>5980490.770022352</v>
      </c>
    </row>
    <row r="166" spans="1:7" ht="12.75">
      <c r="A166" s="122">
        <f t="shared" si="18"/>
        <v>145</v>
      </c>
      <c r="B166" s="123">
        <f t="shared" si="14"/>
        <v>40936</v>
      </c>
      <c r="C166" s="124">
        <f t="shared" si="19"/>
        <v>9049561.520509457</v>
      </c>
      <c r="D166" s="124">
        <f t="shared" si="15"/>
        <v>35217.87691731597</v>
      </c>
      <c r="E166" s="124">
        <f t="shared" si="16"/>
        <v>26802.46509319023</v>
      </c>
      <c r="F166" s="124">
        <f t="shared" si="17"/>
        <v>9022759.055416267</v>
      </c>
      <c r="G166" s="125">
        <f t="shared" si="20"/>
        <v>6015708.646939668</v>
      </c>
    </row>
    <row r="167" spans="1:7" ht="12.75">
      <c r="A167" s="122">
        <f t="shared" si="18"/>
        <v>146</v>
      </c>
      <c r="B167" s="123">
        <f t="shared" si="14"/>
        <v>40967</v>
      </c>
      <c r="C167" s="124">
        <f t="shared" si="19"/>
        <v>9022759.055416267</v>
      </c>
      <c r="D167" s="124">
        <f t="shared" si="15"/>
        <v>35113.57065732831</v>
      </c>
      <c r="E167" s="124">
        <f t="shared" si="16"/>
        <v>26906.771353177886</v>
      </c>
      <c r="F167" s="124">
        <f t="shared" si="17"/>
        <v>8995852.28406309</v>
      </c>
      <c r="G167" s="125">
        <f t="shared" si="20"/>
        <v>6050822.217596997</v>
      </c>
    </row>
    <row r="168" spans="1:7" ht="12.75">
      <c r="A168" s="122">
        <f t="shared" si="18"/>
        <v>147</v>
      </c>
      <c r="B168" s="123">
        <f t="shared" si="14"/>
        <v>40996</v>
      </c>
      <c r="C168" s="124">
        <f t="shared" si="19"/>
        <v>8995852.28406309</v>
      </c>
      <c r="D168" s="124">
        <f t="shared" si="15"/>
        <v>35008.858472145526</v>
      </c>
      <c r="E168" s="124">
        <f t="shared" si="16"/>
        <v>27011.48353836067</v>
      </c>
      <c r="F168" s="124">
        <f t="shared" si="17"/>
        <v>8968840.800524728</v>
      </c>
      <c r="G168" s="125">
        <f t="shared" si="20"/>
        <v>6085831.076069142</v>
      </c>
    </row>
    <row r="169" spans="1:7" ht="12.75">
      <c r="A169" s="122">
        <f t="shared" si="18"/>
        <v>148</v>
      </c>
      <c r="B169" s="123">
        <f t="shared" si="14"/>
        <v>41027</v>
      </c>
      <c r="C169" s="124">
        <f t="shared" si="19"/>
        <v>8968840.800524728</v>
      </c>
      <c r="D169" s="124">
        <f t="shared" si="15"/>
        <v>34903.73878204207</v>
      </c>
      <c r="E169" s="124">
        <f t="shared" si="16"/>
        <v>27116.603228464126</v>
      </c>
      <c r="F169" s="124">
        <f t="shared" si="17"/>
        <v>8941724.197296264</v>
      </c>
      <c r="G169" s="125">
        <f t="shared" si="20"/>
        <v>6120734.814851183</v>
      </c>
    </row>
    <row r="170" spans="1:7" ht="12.75">
      <c r="A170" s="122">
        <f t="shared" si="18"/>
        <v>149</v>
      </c>
      <c r="B170" s="123">
        <f t="shared" si="14"/>
        <v>41057</v>
      </c>
      <c r="C170" s="124">
        <f t="shared" si="19"/>
        <v>8941724.197296264</v>
      </c>
      <c r="D170" s="124">
        <f t="shared" si="15"/>
        <v>34798.210001144624</v>
      </c>
      <c r="E170" s="124">
        <f t="shared" si="16"/>
        <v>27222.132009361572</v>
      </c>
      <c r="F170" s="124">
        <f t="shared" si="17"/>
        <v>8914502.065286903</v>
      </c>
      <c r="G170" s="125">
        <f t="shared" si="20"/>
        <v>6155533.024852328</v>
      </c>
    </row>
    <row r="171" spans="1:7" ht="12.75">
      <c r="A171" s="122">
        <f t="shared" si="18"/>
        <v>150</v>
      </c>
      <c r="B171" s="123">
        <f t="shared" si="14"/>
        <v>41088</v>
      </c>
      <c r="C171" s="124">
        <f t="shared" si="19"/>
        <v>8914502.065286903</v>
      </c>
      <c r="D171" s="124">
        <f t="shared" si="15"/>
        <v>34692.27053740819</v>
      </c>
      <c r="E171" s="124">
        <f t="shared" si="16"/>
        <v>27328.071473098003</v>
      </c>
      <c r="F171" s="124">
        <f t="shared" si="17"/>
        <v>8887173.993813805</v>
      </c>
      <c r="G171" s="125">
        <f t="shared" si="20"/>
        <v>6190225.295389736</v>
      </c>
    </row>
    <row r="172" spans="1:7" ht="12.75">
      <c r="A172" s="122">
        <f t="shared" si="18"/>
        <v>151</v>
      </c>
      <c r="B172" s="123">
        <f t="shared" si="14"/>
        <v>41118</v>
      </c>
      <c r="C172" s="124">
        <f t="shared" si="19"/>
        <v>8887173.993813805</v>
      </c>
      <c r="D172" s="124">
        <f t="shared" si="15"/>
        <v>34585.918792592056</v>
      </c>
      <c r="E172" s="124">
        <f t="shared" si="16"/>
        <v>27434.42321791414</v>
      </c>
      <c r="F172" s="124">
        <f t="shared" si="17"/>
        <v>8859739.57059589</v>
      </c>
      <c r="G172" s="125">
        <f t="shared" si="20"/>
        <v>6224811.214182328</v>
      </c>
    </row>
    <row r="173" spans="1:7" ht="12.75">
      <c r="A173" s="122">
        <f t="shared" si="18"/>
        <v>152</v>
      </c>
      <c r="B173" s="123">
        <f t="shared" si="14"/>
        <v>41149</v>
      </c>
      <c r="C173" s="124">
        <f t="shared" si="19"/>
        <v>8859739.57059589</v>
      </c>
      <c r="D173" s="124">
        <f t="shared" si="15"/>
        <v>34479.15316223567</v>
      </c>
      <c r="E173" s="124">
        <f t="shared" si="16"/>
        <v>27541.188848270525</v>
      </c>
      <c r="F173" s="124">
        <f t="shared" si="17"/>
        <v>8832198.38174762</v>
      </c>
      <c r="G173" s="125">
        <f t="shared" si="20"/>
        <v>6259290.367344564</v>
      </c>
    </row>
    <row r="174" spans="1:7" ht="12.75">
      <c r="A174" s="122">
        <f t="shared" si="18"/>
        <v>153</v>
      </c>
      <c r="B174" s="123">
        <f t="shared" si="14"/>
        <v>41180</v>
      </c>
      <c r="C174" s="124">
        <f t="shared" si="19"/>
        <v>8832198.38174762</v>
      </c>
      <c r="D174" s="124">
        <f t="shared" si="15"/>
        <v>34371.972035634484</v>
      </c>
      <c r="E174" s="124">
        <f t="shared" si="16"/>
        <v>27648.36997487171</v>
      </c>
      <c r="F174" s="124">
        <f t="shared" si="17"/>
        <v>8804550.011772748</v>
      </c>
      <c r="G174" s="125">
        <f t="shared" si="20"/>
        <v>6293662.339380198</v>
      </c>
    </row>
    <row r="175" spans="1:7" ht="12.75">
      <c r="A175" s="122">
        <f t="shared" si="18"/>
        <v>154</v>
      </c>
      <c r="B175" s="123">
        <f t="shared" si="14"/>
        <v>41210</v>
      </c>
      <c r="C175" s="124">
        <f t="shared" si="19"/>
        <v>8804550.011772748</v>
      </c>
      <c r="D175" s="124">
        <f t="shared" si="15"/>
        <v>34264.37379581561</v>
      </c>
      <c r="E175" s="124">
        <f t="shared" si="16"/>
        <v>27755.968214690583</v>
      </c>
      <c r="F175" s="124">
        <f t="shared" si="17"/>
        <v>8776794.043558057</v>
      </c>
      <c r="G175" s="125">
        <f t="shared" si="20"/>
        <v>6327926.713176014</v>
      </c>
    </row>
    <row r="176" spans="1:7" ht="12.75">
      <c r="A176" s="122">
        <f t="shared" si="18"/>
        <v>155</v>
      </c>
      <c r="B176" s="123">
        <f t="shared" si="14"/>
        <v>41241</v>
      </c>
      <c r="C176" s="124">
        <f t="shared" si="19"/>
        <v>8776794.043558057</v>
      </c>
      <c r="D176" s="124">
        <f t="shared" si="15"/>
        <v>34156.356819513436</v>
      </c>
      <c r="E176" s="124">
        <f t="shared" si="16"/>
        <v>27863.98519099276</v>
      </c>
      <c r="F176" s="124">
        <f t="shared" si="17"/>
        <v>8748930.058367064</v>
      </c>
      <c r="G176" s="125">
        <f t="shared" si="20"/>
        <v>6362083.069995527</v>
      </c>
    </row>
    <row r="177" spans="1:7" ht="12.75">
      <c r="A177" s="126">
        <f t="shared" si="18"/>
        <v>156</v>
      </c>
      <c r="B177" s="127">
        <f t="shared" si="14"/>
        <v>41271</v>
      </c>
      <c r="C177" s="128">
        <f t="shared" si="19"/>
        <v>8748930.058367064</v>
      </c>
      <c r="D177" s="128">
        <f t="shared" si="15"/>
        <v>34047.91947714516</v>
      </c>
      <c r="E177" s="128">
        <f t="shared" si="16"/>
        <v>27972.422533361037</v>
      </c>
      <c r="F177" s="128">
        <f t="shared" si="17"/>
        <v>8720957.635833703</v>
      </c>
      <c r="G177" s="129">
        <f t="shared" si="20"/>
        <v>6396130.989472672</v>
      </c>
    </row>
    <row r="178" spans="1:7" ht="12.75">
      <c r="A178" s="122">
        <f t="shared" si="18"/>
        <v>157</v>
      </c>
      <c r="B178" s="123">
        <f t="shared" si="14"/>
        <v>41302</v>
      </c>
      <c r="C178" s="124">
        <f t="shared" si="19"/>
        <v>8720957.635833703</v>
      </c>
      <c r="D178" s="124">
        <f t="shared" si="15"/>
        <v>33939.06013278616</v>
      </c>
      <c r="E178" s="124">
        <f t="shared" si="16"/>
        <v>28081.281877720037</v>
      </c>
      <c r="F178" s="124">
        <f t="shared" si="17"/>
        <v>8692876.353955982</v>
      </c>
      <c r="G178" s="125">
        <f t="shared" si="20"/>
        <v>6430070.049605458</v>
      </c>
    </row>
    <row r="179" spans="1:7" ht="12.75">
      <c r="A179" s="122">
        <f t="shared" si="18"/>
        <v>158</v>
      </c>
      <c r="B179" s="123">
        <f t="shared" si="14"/>
        <v>41333</v>
      </c>
      <c r="C179" s="124">
        <f t="shared" si="19"/>
        <v>8692876.353955982</v>
      </c>
      <c r="D179" s="124">
        <f t="shared" si="15"/>
        <v>33829.777144145366</v>
      </c>
      <c r="E179" s="124">
        <f t="shared" si="16"/>
        <v>28190.56486636083</v>
      </c>
      <c r="F179" s="124">
        <f t="shared" si="17"/>
        <v>8664685.789089622</v>
      </c>
      <c r="G179" s="125">
        <f t="shared" si="20"/>
        <v>6463899.826749603</v>
      </c>
    </row>
    <row r="180" spans="1:7" ht="12.75">
      <c r="A180" s="122">
        <f t="shared" si="18"/>
        <v>159</v>
      </c>
      <c r="B180" s="123">
        <f t="shared" si="14"/>
        <v>41361</v>
      </c>
      <c r="C180" s="124">
        <f t="shared" si="19"/>
        <v>8664685.789089622</v>
      </c>
      <c r="D180" s="124">
        <f t="shared" si="15"/>
        <v>33720.068862540444</v>
      </c>
      <c r="E180" s="124">
        <f t="shared" si="16"/>
        <v>28300.273147965752</v>
      </c>
      <c r="F180" s="124">
        <f t="shared" si="17"/>
        <v>8636385.515941657</v>
      </c>
      <c r="G180" s="125">
        <f t="shared" si="20"/>
        <v>6497619.895612144</v>
      </c>
    </row>
    <row r="181" spans="1:7" ht="12.75">
      <c r="A181" s="122">
        <f t="shared" si="18"/>
        <v>160</v>
      </c>
      <c r="B181" s="123">
        <f t="shared" si="14"/>
        <v>41392</v>
      </c>
      <c r="C181" s="124">
        <f t="shared" si="19"/>
        <v>8636385.515941657</v>
      </c>
      <c r="D181" s="124">
        <f t="shared" si="15"/>
        <v>33609.93363287295</v>
      </c>
      <c r="E181" s="124">
        <f t="shared" si="16"/>
        <v>28410.408377633248</v>
      </c>
      <c r="F181" s="124">
        <f t="shared" si="17"/>
        <v>8607975.107564025</v>
      </c>
      <c r="G181" s="125">
        <f t="shared" si="20"/>
        <v>6531229.829245017</v>
      </c>
    </row>
    <row r="182" spans="1:7" ht="12.75">
      <c r="A182" s="122">
        <f t="shared" si="18"/>
        <v>161</v>
      </c>
      <c r="B182" s="123">
        <f t="shared" si="14"/>
        <v>41422</v>
      </c>
      <c r="C182" s="124">
        <f t="shared" si="19"/>
        <v>8607975.107564025</v>
      </c>
      <c r="D182" s="124">
        <f t="shared" si="15"/>
        <v>33499.36979360333</v>
      </c>
      <c r="E182" s="124">
        <f t="shared" si="16"/>
        <v>28520.97221690287</v>
      </c>
      <c r="F182" s="124">
        <f t="shared" si="17"/>
        <v>8579454.135347122</v>
      </c>
      <c r="G182" s="125">
        <f t="shared" si="20"/>
        <v>6564729.19903862</v>
      </c>
    </row>
    <row r="183" spans="1:7" ht="12.75">
      <c r="A183" s="122">
        <f t="shared" si="18"/>
        <v>162</v>
      </c>
      <c r="B183" s="123">
        <f t="shared" si="14"/>
        <v>41453</v>
      </c>
      <c r="C183" s="124">
        <f t="shared" si="19"/>
        <v>8579454.135347122</v>
      </c>
      <c r="D183" s="124">
        <f t="shared" si="15"/>
        <v>33388.37567672588</v>
      </c>
      <c r="E183" s="124">
        <f t="shared" si="16"/>
        <v>28631.966333780314</v>
      </c>
      <c r="F183" s="124">
        <f t="shared" si="17"/>
        <v>8550822.169013342</v>
      </c>
      <c r="G183" s="125">
        <f t="shared" si="20"/>
        <v>6598117.574715346</v>
      </c>
    </row>
    <row r="184" spans="1:7" ht="12.75">
      <c r="A184" s="122">
        <f t="shared" si="18"/>
        <v>163</v>
      </c>
      <c r="B184" s="123">
        <f t="shared" si="14"/>
        <v>41483</v>
      </c>
      <c r="C184" s="124">
        <f t="shared" si="19"/>
        <v>8550822.169013342</v>
      </c>
      <c r="D184" s="124">
        <f t="shared" si="15"/>
        <v>33276.94960774359</v>
      </c>
      <c r="E184" s="124">
        <f t="shared" si="16"/>
        <v>28743.392402762605</v>
      </c>
      <c r="F184" s="124">
        <f t="shared" si="17"/>
        <v>8522078.77661058</v>
      </c>
      <c r="G184" s="125">
        <f t="shared" si="20"/>
        <v>6631394.52432309</v>
      </c>
    </row>
    <row r="185" spans="1:7" ht="12.75">
      <c r="A185" s="122">
        <f t="shared" si="18"/>
        <v>164</v>
      </c>
      <c r="B185" s="123">
        <f t="shared" si="14"/>
        <v>41514</v>
      </c>
      <c r="C185" s="124">
        <f t="shared" si="19"/>
        <v>8522078.77661058</v>
      </c>
      <c r="D185" s="124">
        <f t="shared" si="15"/>
        <v>33165.08990564284</v>
      </c>
      <c r="E185" s="124">
        <f t="shared" si="16"/>
        <v>28855.252104863357</v>
      </c>
      <c r="F185" s="124">
        <f t="shared" si="17"/>
        <v>8493223.524505716</v>
      </c>
      <c r="G185" s="125">
        <f t="shared" si="20"/>
        <v>6664559.614228733</v>
      </c>
    </row>
    <row r="186" spans="1:7" ht="12.75">
      <c r="A186" s="122">
        <f t="shared" si="18"/>
        <v>165</v>
      </c>
      <c r="B186" s="123">
        <f t="shared" si="14"/>
        <v>41545</v>
      </c>
      <c r="C186" s="124">
        <f t="shared" si="19"/>
        <v>8493223.524505716</v>
      </c>
      <c r="D186" s="124">
        <f t="shared" si="15"/>
        <v>33052.794882868075</v>
      </c>
      <c r="E186" s="124">
        <f t="shared" si="16"/>
        <v>28967.54712763812</v>
      </c>
      <c r="F186" s="124">
        <f t="shared" si="17"/>
        <v>8464255.977378078</v>
      </c>
      <c r="G186" s="125">
        <f t="shared" si="20"/>
        <v>6697612.409111601</v>
      </c>
    </row>
    <row r="187" spans="1:7" ht="12.75">
      <c r="A187" s="122">
        <f t="shared" si="18"/>
        <v>166</v>
      </c>
      <c r="B187" s="123">
        <f t="shared" si="14"/>
        <v>41575</v>
      </c>
      <c r="C187" s="124">
        <f t="shared" si="19"/>
        <v>8464255.977378078</v>
      </c>
      <c r="D187" s="124">
        <f t="shared" si="15"/>
        <v>32940.06284529635</v>
      </c>
      <c r="E187" s="124">
        <f t="shared" si="16"/>
        <v>29080.279165209846</v>
      </c>
      <c r="F187" s="124">
        <f t="shared" si="17"/>
        <v>8435175.698212868</v>
      </c>
      <c r="G187" s="125">
        <f t="shared" si="20"/>
        <v>6730552.4719568975</v>
      </c>
    </row>
    <row r="188" spans="1:7" ht="12.75">
      <c r="A188" s="122">
        <f t="shared" si="18"/>
        <v>167</v>
      </c>
      <c r="B188" s="123">
        <f t="shared" si="14"/>
        <v>41606</v>
      </c>
      <c r="C188" s="124">
        <f t="shared" si="19"/>
        <v>8435175.698212868</v>
      </c>
      <c r="D188" s="124">
        <f t="shared" si="15"/>
        <v>32826.89209221174</v>
      </c>
      <c r="E188" s="124">
        <f t="shared" si="16"/>
        <v>29193.449918294456</v>
      </c>
      <c r="F188" s="124">
        <f t="shared" si="17"/>
        <v>8405982.248294573</v>
      </c>
      <c r="G188" s="125">
        <f t="shared" si="20"/>
        <v>6763379.36404911</v>
      </c>
    </row>
    <row r="189" spans="1:7" ht="12.75">
      <c r="A189" s="126">
        <f t="shared" si="18"/>
        <v>168</v>
      </c>
      <c r="B189" s="127">
        <f t="shared" si="14"/>
        <v>41636</v>
      </c>
      <c r="C189" s="128">
        <f t="shared" si="19"/>
        <v>8405982.248294573</v>
      </c>
      <c r="D189" s="128">
        <f t="shared" si="15"/>
        <v>32713.280916279713</v>
      </c>
      <c r="E189" s="128">
        <f t="shared" si="16"/>
        <v>29307.061094226483</v>
      </c>
      <c r="F189" s="128">
        <f t="shared" si="17"/>
        <v>8376675.187200347</v>
      </c>
      <c r="G189" s="129">
        <f t="shared" si="20"/>
        <v>6796092.64496539</v>
      </c>
    </row>
    <row r="190" spans="1:7" ht="12.75">
      <c r="A190" s="122">
        <f t="shared" si="18"/>
        <v>169</v>
      </c>
      <c r="B190" s="123">
        <f t="shared" si="14"/>
        <v>41667</v>
      </c>
      <c r="C190" s="124">
        <f t="shared" si="19"/>
        <v>8376675.187200347</v>
      </c>
      <c r="D190" s="124">
        <f t="shared" si="15"/>
        <v>32599.22760352135</v>
      </c>
      <c r="E190" s="124">
        <f t="shared" si="16"/>
        <v>29421.114406984845</v>
      </c>
      <c r="F190" s="124">
        <f t="shared" si="17"/>
        <v>8347254.072793362</v>
      </c>
      <c r="G190" s="125">
        <f t="shared" si="20"/>
        <v>6828691.872568911</v>
      </c>
    </row>
    <row r="191" spans="1:7" ht="12.75">
      <c r="A191" s="122">
        <f t="shared" si="18"/>
        <v>170</v>
      </c>
      <c r="B191" s="123">
        <f t="shared" si="14"/>
        <v>41698</v>
      </c>
      <c r="C191" s="124">
        <f t="shared" si="19"/>
        <v>8347254.072793362</v>
      </c>
      <c r="D191" s="124">
        <f t="shared" si="15"/>
        <v>32484.7304332875</v>
      </c>
      <c r="E191" s="124">
        <f t="shared" si="16"/>
        <v>29535.611577218697</v>
      </c>
      <c r="F191" s="124">
        <f t="shared" si="17"/>
        <v>8317718.461216143</v>
      </c>
      <c r="G191" s="125">
        <f t="shared" si="20"/>
        <v>6861176.603002198</v>
      </c>
    </row>
    <row r="192" spans="1:7" ht="12.75">
      <c r="A192" s="122">
        <f t="shared" si="18"/>
        <v>171</v>
      </c>
      <c r="B192" s="123">
        <f t="shared" si="14"/>
        <v>41726</v>
      </c>
      <c r="C192" s="124">
        <f t="shared" si="19"/>
        <v>8317718.461216143</v>
      </c>
      <c r="D192" s="124">
        <f t="shared" si="15"/>
        <v>32369.787678232824</v>
      </c>
      <c r="E192" s="124">
        <f t="shared" si="16"/>
        <v>29650.554332273372</v>
      </c>
      <c r="F192" s="124">
        <f t="shared" si="17"/>
        <v>8288067.90688387</v>
      </c>
      <c r="G192" s="125">
        <f t="shared" si="20"/>
        <v>6893546.39068043</v>
      </c>
    </row>
    <row r="193" spans="1:7" ht="12.75">
      <c r="A193" s="122">
        <f t="shared" si="18"/>
        <v>172</v>
      </c>
      <c r="B193" s="123">
        <f t="shared" si="14"/>
        <v>41757</v>
      </c>
      <c r="C193" s="124">
        <f t="shared" si="19"/>
        <v>8288067.90688387</v>
      </c>
      <c r="D193" s="124">
        <f t="shared" si="15"/>
        <v>32254.397604289727</v>
      </c>
      <c r="E193" s="124">
        <f t="shared" si="16"/>
        <v>29765.94440621647</v>
      </c>
      <c r="F193" s="124">
        <f t="shared" si="17"/>
        <v>8258301.962477654</v>
      </c>
      <c r="G193" s="125">
        <f t="shared" si="20"/>
        <v>6925800.78828472</v>
      </c>
    </row>
    <row r="194" spans="1:7" ht="12.75">
      <c r="A194" s="122">
        <f t="shared" si="18"/>
        <v>173</v>
      </c>
      <c r="B194" s="123">
        <f t="shared" si="14"/>
        <v>41787</v>
      </c>
      <c r="C194" s="124">
        <f t="shared" si="19"/>
        <v>8258301.962477654</v>
      </c>
      <c r="D194" s="124">
        <f t="shared" si="15"/>
        <v>32138.558470642205</v>
      </c>
      <c r="E194" s="124">
        <f t="shared" si="16"/>
        <v>29881.78353986399</v>
      </c>
      <c r="F194" s="124">
        <f t="shared" si="17"/>
        <v>8228420.17893779</v>
      </c>
      <c r="G194" s="125">
        <f t="shared" si="20"/>
        <v>6957939.346755362</v>
      </c>
    </row>
    <row r="195" spans="1:7" ht="12.75">
      <c r="A195" s="122">
        <f t="shared" si="18"/>
        <v>174</v>
      </c>
      <c r="B195" s="123">
        <f t="shared" si="14"/>
        <v>41818</v>
      </c>
      <c r="C195" s="124">
        <f t="shared" si="19"/>
        <v>8228420.17893779</v>
      </c>
      <c r="D195" s="124">
        <f t="shared" si="15"/>
        <v>32022.268529699566</v>
      </c>
      <c r="E195" s="124">
        <f t="shared" si="16"/>
        <v>29998.07348080663</v>
      </c>
      <c r="F195" s="124">
        <f t="shared" si="17"/>
        <v>8198422.105456984</v>
      </c>
      <c r="G195" s="125">
        <f t="shared" si="20"/>
        <v>6989961.615285061</v>
      </c>
    </row>
    <row r="196" spans="1:7" ht="12.75">
      <c r="A196" s="122">
        <f t="shared" si="18"/>
        <v>175</v>
      </c>
      <c r="B196" s="123">
        <f t="shared" si="14"/>
        <v>41848</v>
      </c>
      <c r="C196" s="124">
        <f t="shared" si="19"/>
        <v>8198422.105456984</v>
      </c>
      <c r="D196" s="124">
        <f t="shared" si="15"/>
        <v>31905.526027070093</v>
      </c>
      <c r="E196" s="124">
        <f t="shared" si="16"/>
        <v>30114.815983436103</v>
      </c>
      <c r="F196" s="124">
        <f t="shared" si="17"/>
        <v>8168307.289473548</v>
      </c>
      <c r="G196" s="125">
        <f t="shared" si="20"/>
        <v>7021867.141312132</v>
      </c>
    </row>
    <row r="197" spans="1:7" ht="12.75">
      <c r="A197" s="122">
        <f t="shared" si="18"/>
        <v>176</v>
      </c>
      <c r="B197" s="123">
        <f t="shared" si="14"/>
        <v>41879</v>
      </c>
      <c r="C197" s="124">
        <f t="shared" si="19"/>
        <v>8168307.289473548</v>
      </c>
      <c r="D197" s="124">
        <f t="shared" si="15"/>
        <v>31788.329201534554</v>
      </c>
      <c r="E197" s="124">
        <f t="shared" si="16"/>
        <v>30232.01280897164</v>
      </c>
      <c r="F197" s="124">
        <f t="shared" si="17"/>
        <v>8138075.276664576</v>
      </c>
      <c r="G197" s="125">
        <f t="shared" si="20"/>
        <v>7053655.470513666</v>
      </c>
    </row>
    <row r="198" spans="1:7" ht="12.75">
      <c r="A198" s="122">
        <f t="shared" si="18"/>
        <v>177</v>
      </c>
      <c r="B198" s="123">
        <f t="shared" si="14"/>
        <v>41910</v>
      </c>
      <c r="C198" s="124">
        <f t="shared" si="19"/>
        <v>8138075.276664576</v>
      </c>
      <c r="D198" s="124">
        <f t="shared" si="15"/>
        <v>31670.67628501964</v>
      </c>
      <c r="E198" s="124">
        <f t="shared" si="16"/>
        <v>30349.665725486557</v>
      </c>
      <c r="F198" s="124">
        <f t="shared" si="17"/>
        <v>8107725.610939089</v>
      </c>
      <c r="G198" s="125">
        <f t="shared" si="20"/>
        <v>7085326.146798686</v>
      </c>
    </row>
    <row r="199" spans="1:7" ht="12.75">
      <c r="A199" s="122">
        <f t="shared" si="18"/>
        <v>178</v>
      </c>
      <c r="B199" s="123">
        <f t="shared" si="14"/>
        <v>41940</v>
      </c>
      <c r="C199" s="124">
        <f t="shared" si="19"/>
        <v>8107725.610939089</v>
      </c>
      <c r="D199" s="124">
        <f t="shared" si="15"/>
        <v>31552.565502571288</v>
      </c>
      <c r="E199" s="124">
        <f t="shared" si="16"/>
        <v>30467.77650793491</v>
      </c>
      <c r="F199" s="124">
        <f t="shared" si="17"/>
        <v>8077257.834431155</v>
      </c>
      <c r="G199" s="125">
        <f t="shared" si="20"/>
        <v>7116878.712301257</v>
      </c>
    </row>
    <row r="200" spans="1:7" ht="12.75">
      <c r="A200" s="122">
        <f t="shared" si="18"/>
        <v>179</v>
      </c>
      <c r="B200" s="123">
        <f t="shared" si="14"/>
        <v>41971</v>
      </c>
      <c r="C200" s="124">
        <f t="shared" si="19"/>
        <v>8077257.834431155</v>
      </c>
      <c r="D200" s="124">
        <f t="shared" si="15"/>
        <v>31433.99507232791</v>
      </c>
      <c r="E200" s="124">
        <f t="shared" si="16"/>
        <v>30586.346938178285</v>
      </c>
      <c r="F200" s="124">
        <f t="shared" si="17"/>
        <v>8046671.487492977</v>
      </c>
      <c r="G200" s="125">
        <f t="shared" si="20"/>
        <v>7148312.707373585</v>
      </c>
    </row>
    <row r="201" spans="1:7" ht="12.75">
      <c r="A201" s="126">
        <f t="shared" si="18"/>
        <v>180</v>
      </c>
      <c r="B201" s="127">
        <f t="shared" si="14"/>
        <v>42001</v>
      </c>
      <c r="C201" s="128">
        <f t="shared" si="19"/>
        <v>8046671.487492977</v>
      </c>
      <c r="D201" s="128">
        <f t="shared" si="15"/>
        <v>31314.9632054935</v>
      </c>
      <c r="E201" s="128">
        <f t="shared" si="16"/>
        <v>30705.378805012697</v>
      </c>
      <c r="F201" s="128">
        <f t="shared" si="17"/>
        <v>8015966.108687964</v>
      </c>
      <c r="G201" s="129">
        <f t="shared" si="20"/>
        <v>7179627.670579078</v>
      </c>
    </row>
    <row r="202" spans="1:7" ht="12.75">
      <c r="A202" s="122">
        <f t="shared" si="18"/>
        <v>181</v>
      </c>
      <c r="B202" s="123">
        <f t="shared" si="14"/>
        <v>42032</v>
      </c>
      <c r="C202" s="124">
        <f t="shared" si="19"/>
        <v>8015966.108687964</v>
      </c>
      <c r="D202" s="124">
        <f t="shared" si="15"/>
        <v>31195.46810631066</v>
      </c>
      <c r="E202" s="124">
        <f t="shared" si="16"/>
        <v>30824.873904195538</v>
      </c>
      <c r="F202" s="124">
        <f t="shared" si="17"/>
        <v>7985141.234783769</v>
      </c>
      <c r="G202" s="125">
        <f t="shared" si="20"/>
        <v>7210823.1386853885</v>
      </c>
    </row>
    <row r="203" spans="1:7" ht="12.75">
      <c r="A203" s="122">
        <f t="shared" si="18"/>
        <v>182</v>
      </c>
      <c r="B203" s="123">
        <f t="shared" si="14"/>
        <v>42063</v>
      </c>
      <c r="C203" s="124">
        <f t="shared" si="19"/>
        <v>7985141.234783769</v>
      </c>
      <c r="D203" s="124">
        <f t="shared" si="15"/>
        <v>31075.507972033498</v>
      </c>
      <c r="E203" s="124">
        <f t="shared" si="16"/>
        <v>30944.834038472698</v>
      </c>
      <c r="F203" s="124">
        <f t="shared" si="17"/>
        <v>7954196.400745296</v>
      </c>
      <c r="G203" s="125">
        <f t="shared" si="20"/>
        <v>7241898.646657422</v>
      </c>
    </row>
    <row r="204" spans="1:7" ht="12.75">
      <c r="A204" s="122">
        <f t="shared" si="18"/>
        <v>183</v>
      </c>
      <c r="B204" s="123">
        <f t="shared" si="14"/>
        <v>42091</v>
      </c>
      <c r="C204" s="124">
        <f t="shared" si="19"/>
        <v>7954196.400745296</v>
      </c>
      <c r="D204" s="124">
        <f t="shared" si="15"/>
        <v>30955.080992900443</v>
      </c>
      <c r="E204" s="124">
        <f t="shared" si="16"/>
        <v>31065.261017605753</v>
      </c>
      <c r="F204" s="124">
        <f t="shared" si="17"/>
        <v>7923131.13972769</v>
      </c>
      <c r="G204" s="125">
        <f t="shared" si="20"/>
        <v>7272853.727650323</v>
      </c>
    </row>
    <row r="205" spans="1:7" ht="12.75">
      <c r="A205" s="122">
        <f t="shared" si="18"/>
        <v>184</v>
      </c>
      <c r="B205" s="123">
        <f t="shared" si="14"/>
        <v>42122</v>
      </c>
      <c r="C205" s="124">
        <f t="shared" si="19"/>
        <v>7923131.13972769</v>
      </c>
      <c r="D205" s="124">
        <f t="shared" si="15"/>
        <v>30834.185352106928</v>
      </c>
      <c r="E205" s="124">
        <f t="shared" si="16"/>
        <v>31186.156658399268</v>
      </c>
      <c r="F205" s="124">
        <f t="shared" si="17"/>
        <v>7891944.983069291</v>
      </c>
      <c r="G205" s="125">
        <f t="shared" si="20"/>
        <v>7303687.9130024295</v>
      </c>
    </row>
    <row r="206" spans="1:7" ht="12.75">
      <c r="A206" s="122">
        <f t="shared" si="18"/>
        <v>185</v>
      </c>
      <c r="B206" s="123">
        <f t="shared" si="14"/>
        <v>42152</v>
      </c>
      <c r="C206" s="124">
        <f t="shared" si="19"/>
        <v>7891944.983069291</v>
      </c>
      <c r="D206" s="124">
        <f t="shared" si="15"/>
        <v>30712.819225777992</v>
      </c>
      <c r="E206" s="124">
        <f t="shared" si="16"/>
        <v>31307.522784728204</v>
      </c>
      <c r="F206" s="124">
        <f t="shared" si="17"/>
        <v>7860637.460284563</v>
      </c>
      <c r="G206" s="125">
        <f t="shared" si="20"/>
        <v>7334400.732228207</v>
      </c>
    </row>
    <row r="207" spans="1:7" ht="12.75">
      <c r="A207" s="122">
        <f t="shared" si="18"/>
        <v>186</v>
      </c>
      <c r="B207" s="123">
        <f t="shared" si="14"/>
        <v>42183</v>
      </c>
      <c r="C207" s="124">
        <f t="shared" si="19"/>
        <v>7860637.460284563</v>
      </c>
      <c r="D207" s="124">
        <f t="shared" si="15"/>
        <v>30590.980782940755</v>
      </c>
      <c r="E207" s="124">
        <f t="shared" si="16"/>
        <v>31429.36122756544</v>
      </c>
      <c r="F207" s="124">
        <f t="shared" si="17"/>
        <v>7829208.099056997</v>
      </c>
      <c r="G207" s="125">
        <f t="shared" si="20"/>
        <v>7364991.713011148</v>
      </c>
    </row>
    <row r="208" spans="1:7" ht="12.75">
      <c r="A208" s="122">
        <f t="shared" si="18"/>
        <v>187</v>
      </c>
      <c r="B208" s="123">
        <f t="shared" si="14"/>
        <v>42213</v>
      </c>
      <c r="C208" s="124">
        <f t="shared" si="19"/>
        <v>7829208.099056997</v>
      </c>
      <c r="D208" s="124">
        <f t="shared" si="15"/>
        <v>30468.668185496812</v>
      </c>
      <c r="E208" s="124">
        <f t="shared" si="16"/>
        <v>31551.673825009384</v>
      </c>
      <c r="F208" s="124">
        <f t="shared" si="17"/>
        <v>7797656.425231988</v>
      </c>
      <c r="G208" s="125">
        <f t="shared" si="20"/>
        <v>7395460.381196645</v>
      </c>
    </row>
    <row r="209" spans="1:7" ht="12.75">
      <c r="A209" s="122">
        <f t="shared" si="18"/>
        <v>188</v>
      </c>
      <c r="B209" s="123">
        <f t="shared" si="14"/>
        <v>42244</v>
      </c>
      <c r="C209" s="124">
        <f t="shared" si="19"/>
        <v>7797656.425231988</v>
      </c>
      <c r="D209" s="124">
        <f t="shared" si="15"/>
        <v>30345.879588194482</v>
      </c>
      <c r="E209" s="124">
        <f t="shared" si="16"/>
        <v>31674.462422311713</v>
      </c>
      <c r="F209" s="124">
        <f t="shared" si="17"/>
        <v>7765981.962809676</v>
      </c>
      <c r="G209" s="125">
        <f t="shared" si="20"/>
        <v>7425806.260784839</v>
      </c>
    </row>
    <row r="210" spans="1:7" ht="12.75">
      <c r="A210" s="122">
        <f t="shared" si="18"/>
        <v>189</v>
      </c>
      <c r="B210" s="123">
        <f t="shared" si="14"/>
        <v>42275</v>
      </c>
      <c r="C210" s="124">
        <f t="shared" si="19"/>
        <v>7765981.962809676</v>
      </c>
      <c r="D210" s="124">
        <f t="shared" si="15"/>
        <v>30222.61313860099</v>
      </c>
      <c r="E210" s="124">
        <f t="shared" si="16"/>
        <v>31797.728871905205</v>
      </c>
      <c r="F210" s="124">
        <f t="shared" si="17"/>
        <v>7734184.233937771</v>
      </c>
      <c r="G210" s="125">
        <f t="shared" si="20"/>
        <v>7456028.87392344</v>
      </c>
    </row>
    <row r="211" spans="1:7" ht="12.75">
      <c r="A211" s="122">
        <f t="shared" si="18"/>
        <v>190</v>
      </c>
      <c r="B211" s="123">
        <f t="shared" si="14"/>
        <v>42305</v>
      </c>
      <c r="C211" s="124">
        <f t="shared" si="19"/>
        <v>7734184.233937771</v>
      </c>
      <c r="D211" s="124">
        <f t="shared" si="15"/>
        <v>30098.866977074493</v>
      </c>
      <c r="E211" s="124">
        <f t="shared" si="16"/>
        <v>31921.475033431703</v>
      </c>
      <c r="F211" s="124">
        <f t="shared" si="17"/>
        <v>7702262.75890434</v>
      </c>
      <c r="G211" s="125">
        <f t="shared" si="20"/>
        <v>7486127.740900515</v>
      </c>
    </row>
    <row r="212" spans="1:7" ht="12.75">
      <c r="A212" s="122">
        <f t="shared" si="18"/>
        <v>191</v>
      </c>
      <c r="B212" s="123">
        <f t="shared" si="14"/>
        <v>42336</v>
      </c>
      <c r="C212" s="124">
        <f t="shared" si="19"/>
        <v>7702262.75890434</v>
      </c>
      <c r="D212" s="124">
        <f t="shared" si="15"/>
        <v>29974.639236736053</v>
      </c>
      <c r="E212" s="124">
        <f t="shared" si="16"/>
        <v>32045.702773770143</v>
      </c>
      <c r="F212" s="124">
        <f t="shared" si="17"/>
        <v>7670217.056130569</v>
      </c>
      <c r="G212" s="125">
        <f t="shared" si="20"/>
        <v>7516102.380137251</v>
      </c>
    </row>
    <row r="213" spans="1:7" ht="12.75">
      <c r="A213" s="126">
        <f t="shared" si="18"/>
        <v>192</v>
      </c>
      <c r="B213" s="127">
        <f t="shared" si="14"/>
        <v>42366</v>
      </c>
      <c r="C213" s="128">
        <f t="shared" si="19"/>
        <v>7670217.056130569</v>
      </c>
      <c r="D213" s="128">
        <f t="shared" si="15"/>
        <v>29849.928043441465</v>
      </c>
      <c r="E213" s="128">
        <f t="shared" si="16"/>
        <v>32170.41396706473</v>
      </c>
      <c r="F213" s="128">
        <f t="shared" si="17"/>
        <v>7638046.642163505</v>
      </c>
      <c r="G213" s="129">
        <f t="shared" si="20"/>
        <v>7545952.308180693</v>
      </c>
    </row>
    <row r="214" spans="1:7" ht="12.75">
      <c r="A214" s="122">
        <f t="shared" si="18"/>
        <v>193</v>
      </c>
      <c r="B214" s="123">
        <f aca="true" t="shared" si="21" ref="B214:B277">Mostrar.fecha</f>
        <v>42397</v>
      </c>
      <c r="C214" s="124">
        <f t="shared" si="19"/>
        <v>7638046.642163505</v>
      </c>
      <c r="D214" s="124">
        <f aca="true" t="shared" si="22" ref="D214:D277">Interés</f>
        <v>29724.731515752974</v>
      </c>
      <c r="E214" s="124">
        <f aca="true" t="shared" si="23" ref="E214:E277">Capital</f>
        <v>32295.610494753222</v>
      </c>
      <c r="F214" s="124">
        <f aca="true" t="shared" si="24" ref="F214:F277">Saldo.final</f>
        <v>7605751.0316687515</v>
      </c>
      <c r="G214" s="125">
        <f t="shared" si="20"/>
        <v>7575677.039696446</v>
      </c>
    </row>
    <row r="215" spans="1:7" ht="12.75">
      <c r="A215" s="122">
        <f aca="true" t="shared" si="25" ref="A215:A278">Núm.pago</f>
        <v>194</v>
      </c>
      <c r="B215" s="123">
        <f t="shared" si="21"/>
        <v>42428</v>
      </c>
      <c r="C215" s="124">
        <f aca="true" t="shared" si="26" ref="C215:C278">Saldo.inicial</f>
        <v>7605751.0316687515</v>
      </c>
      <c r="D215" s="124">
        <f t="shared" si="22"/>
        <v>29599.04776491089</v>
      </c>
      <c r="E215" s="124">
        <f t="shared" si="23"/>
        <v>32421.294245595305</v>
      </c>
      <c r="F215" s="124">
        <f t="shared" si="24"/>
        <v>7573329.737423156</v>
      </c>
      <c r="G215" s="125">
        <f aca="true" t="shared" si="27" ref="G215:G278">Interés.acumulado</f>
        <v>7605276.087461357</v>
      </c>
    </row>
    <row r="216" spans="1:7" ht="12.75">
      <c r="A216" s="122">
        <f t="shared" si="25"/>
        <v>195</v>
      </c>
      <c r="B216" s="123">
        <f t="shared" si="21"/>
        <v>42457</v>
      </c>
      <c r="C216" s="124">
        <f t="shared" si="26"/>
        <v>7573329.737423156</v>
      </c>
      <c r="D216" s="124">
        <f t="shared" si="22"/>
        <v>29472.874894805114</v>
      </c>
      <c r="E216" s="124">
        <f t="shared" si="23"/>
        <v>32547.46711570108</v>
      </c>
      <c r="F216" s="124">
        <f t="shared" si="24"/>
        <v>7540782.270307455</v>
      </c>
      <c r="G216" s="125">
        <f t="shared" si="27"/>
        <v>7634748.962356162</v>
      </c>
    </row>
    <row r="217" spans="1:7" ht="12.75">
      <c r="A217" s="122">
        <f t="shared" si="25"/>
        <v>196</v>
      </c>
      <c r="B217" s="123">
        <f t="shared" si="21"/>
        <v>42488</v>
      </c>
      <c r="C217" s="124">
        <f t="shared" si="26"/>
        <v>7540782.270307455</v>
      </c>
      <c r="D217" s="124">
        <f t="shared" si="22"/>
        <v>29346.21100194651</v>
      </c>
      <c r="E217" s="124">
        <f t="shared" si="23"/>
        <v>32674.131008559685</v>
      </c>
      <c r="F217" s="124">
        <f t="shared" si="24"/>
        <v>7508108.139298895</v>
      </c>
      <c r="G217" s="125">
        <f t="shared" si="27"/>
        <v>7664095.173358109</v>
      </c>
    </row>
    <row r="218" spans="1:7" ht="12.75">
      <c r="A218" s="122">
        <f t="shared" si="25"/>
        <v>197</v>
      </c>
      <c r="B218" s="123">
        <f t="shared" si="21"/>
        <v>42518</v>
      </c>
      <c r="C218" s="124">
        <f t="shared" si="26"/>
        <v>7508108.139298895</v>
      </c>
      <c r="D218" s="124">
        <f t="shared" si="22"/>
        <v>29219.0541754382</v>
      </c>
      <c r="E218" s="124">
        <f t="shared" si="23"/>
        <v>32801.287835068</v>
      </c>
      <c r="F218" s="124">
        <f t="shared" si="24"/>
        <v>7475306.851463827</v>
      </c>
      <c r="G218" s="125">
        <f t="shared" si="27"/>
        <v>7693314.227533547</v>
      </c>
    </row>
    <row r="219" spans="1:7" ht="12.75">
      <c r="A219" s="122">
        <f t="shared" si="25"/>
        <v>198</v>
      </c>
      <c r="B219" s="123">
        <f t="shared" si="21"/>
        <v>42549</v>
      </c>
      <c r="C219" s="124">
        <f t="shared" si="26"/>
        <v>7475306.851463827</v>
      </c>
      <c r="D219" s="124">
        <f t="shared" si="22"/>
        <v>29091.40249694673</v>
      </c>
      <c r="E219" s="124">
        <f t="shared" si="23"/>
        <v>32928.93951355947</v>
      </c>
      <c r="F219" s="124">
        <f t="shared" si="24"/>
        <v>7442377.911950268</v>
      </c>
      <c r="G219" s="125">
        <f t="shared" si="27"/>
        <v>7722405.630030494</v>
      </c>
    </row>
    <row r="220" spans="1:7" ht="12.75">
      <c r="A220" s="122">
        <f t="shared" si="25"/>
        <v>199</v>
      </c>
      <c r="B220" s="123">
        <f t="shared" si="21"/>
        <v>42579</v>
      </c>
      <c r="C220" s="124">
        <f t="shared" si="26"/>
        <v>7442377.911950268</v>
      </c>
      <c r="D220" s="124">
        <f t="shared" si="22"/>
        <v>28963.254040673124</v>
      </c>
      <c r="E220" s="124">
        <f t="shared" si="23"/>
        <v>33057.08796983307</v>
      </c>
      <c r="F220" s="124">
        <f t="shared" si="24"/>
        <v>7409320.823980435</v>
      </c>
      <c r="G220" s="125">
        <f t="shared" si="27"/>
        <v>7751368.884071168</v>
      </c>
    </row>
    <row r="221" spans="1:7" ht="12.75">
      <c r="A221" s="122">
        <f t="shared" si="25"/>
        <v>200</v>
      </c>
      <c r="B221" s="123">
        <f t="shared" si="21"/>
        <v>42610</v>
      </c>
      <c r="C221" s="124">
        <f t="shared" si="26"/>
        <v>7409320.823980435</v>
      </c>
      <c r="D221" s="124">
        <f t="shared" si="22"/>
        <v>28834.606873323857</v>
      </c>
      <c r="E221" s="124">
        <f t="shared" si="23"/>
        <v>33185.73513718234</v>
      </c>
      <c r="F221" s="124">
        <f t="shared" si="24"/>
        <v>7376135.0888432525</v>
      </c>
      <c r="G221" s="125">
        <f t="shared" si="27"/>
        <v>7780203.490944492</v>
      </c>
    </row>
    <row r="222" spans="1:7" ht="12.75">
      <c r="A222" s="122">
        <f t="shared" si="25"/>
        <v>201</v>
      </c>
      <c r="B222" s="123">
        <f t="shared" si="21"/>
        <v>42641</v>
      </c>
      <c r="C222" s="124">
        <f t="shared" si="26"/>
        <v>7376135.0888432525</v>
      </c>
      <c r="D222" s="124">
        <f t="shared" si="22"/>
        <v>28705.459054081657</v>
      </c>
      <c r="E222" s="124">
        <f t="shared" si="23"/>
        <v>33314.88295642454</v>
      </c>
      <c r="F222" s="124">
        <f t="shared" si="24"/>
        <v>7342820.205886828</v>
      </c>
      <c r="G222" s="125">
        <f t="shared" si="27"/>
        <v>7808908.949998573</v>
      </c>
    </row>
    <row r="223" spans="1:7" ht="12.75">
      <c r="A223" s="122">
        <f t="shared" si="25"/>
        <v>202</v>
      </c>
      <c r="B223" s="123">
        <f t="shared" si="21"/>
        <v>42671</v>
      </c>
      <c r="C223" s="124">
        <f t="shared" si="26"/>
        <v>7342820.205886828</v>
      </c>
      <c r="D223" s="124">
        <f t="shared" si="22"/>
        <v>28575.80863457624</v>
      </c>
      <c r="E223" s="124">
        <f t="shared" si="23"/>
        <v>33444.533375929954</v>
      </c>
      <c r="F223" s="124">
        <f t="shared" si="24"/>
        <v>7309375.672510898</v>
      </c>
      <c r="G223" s="125">
        <f t="shared" si="27"/>
        <v>7837484.75863315</v>
      </c>
    </row>
    <row r="224" spans="1:7" ht="12.75">
      <c r="A224" s="122">
        <f t="shared" si="25"/>
        <v>203</v>
      </c>
      <c r="B224" s="123">
        <f t="shared" si="21"/>
        <v>42702</v>
      </c>
      <c r="C224" s="124">
        <f t="shared" si="26"/>
        <v>7309375.672510898</v>
      </c>
      <c r="D224" s="124">
        <f t="shared" si="22"/>
        <v>28445.65365885491</v>
      </c>
      <c r="E224" s="124">
        <f t="shared" si="23"/>
        <v>33574.68835165129</v>
      </c>
      <c r="F224" s="124">
        <f t="shared" si="24"/>
        <v>7275800.984159246</v>
      </c>
      <c r="G224" s="125">
        <f t="shared" si="27"/>
        <v>7865930.412292005</v>
      </c>
    </row>
    <row r="225" spans="1:7" ht="12.75">
      <c r="A225" s="126">
        <f t="shared" si="25"/>
        <v>204</v>
      </c>
      <c r="B225" s="127">
        <f t="shared" si="21"/>
        <v>42732</v>
      </c>
      <c r="C225" s="128">
        <f t="shared" si="26"/>
        <v>7275800.984159246</v>
      </c>
      <c r="D225" s="128">
        <f t="shared" si="22"/>
        <v>28314.992163353065</v>
      </c>
      <c r="E225" s="128">
        <f t="shared" si="23"/>
        <v>33705.349847153135</v>
      </c>
      <c r="F225" s="128">
        <f t="shared" si="24"/>
        <v>7242095.634312093</v>
      </c>
      <c r="G225" s="129">
        <f t="shared" si="27"/>
        <v>7894245.404455357</v>
      </c>
    </row>
    <row r="226" spans="1:7" ht="12.75">
      <c r="A226" s="122">
        <f t="shared" si="25"/>
        <v>205</v>
      </c>
      <c r="B226" s="123">
        <f t="shared" si="21"/>
        <v>42763</v>
      </c>
      <c r="C226" s="124">
        <f t="shared" si="26"/>
        <v>7242095.634312093</v>
      </c>
      <c r="D226" s="124">
        <f t="shared" si="22"/>
        <v>28183.822176864564</v>
      </c>
      <c r="E226" s="124">
        <f t="shared" si="23"/>
        <v>33836.519833641636</v>
      </c>
      <c r="F226" s="124">
        <f t="shared" si="24"/>
        <v>7208259.114478451</v>
      </c>
      <c r="G226" s="125">
        <f t="shared" si="27"/>
        <v>7922429.226632222</v>
      </c>
    </row>
    <row r="227" spans="1:7" ht="12.75">
      <c r="A227" s="122">
        <f t="shared" si="25"/>
        <v>206</v>
      </c>
      <c r="B227" s="123">
        <f t="shared" si="21"/>
        <v>42794</v>
      </c>
      <c r="C227" s="124">
        <f t="shared" si="26"/>
        <v>7208259.114478451</v>
      </c>
      <c r="D227" s="124">
        <f t="shared" si="22"/>
        <v>28052.141720511972</v>
      </c>
      <c r="E227" s="124">
        <f t="shared" si="23"/>
        <v>33968.20028999422</v>
      </c>
      <c r="F227" s="124">
        <f t="shared" si="24"/>
        <v>7174290.914188457</v>
      </c>
      <c r="G227" s="125">
        <f t="shared" si="27"/>
        <v>7950481.368352734</v>
      </c>
    </row>
    <row r="228" spans="1:7" ht="12.75">
      <c r="A228" s="122">
        <f t="shared" si="25"/>
        <v>207</v>
      </c>
      <c r="B228" s="123">
        <f t="shared" si="21"/>
        <v>42822</v>
      </c>
      <c r="C228" s="124">
        <f t="shared" si="26"/>
        <v>7174290.914188457</v>
      </c>
      <c r="D228" s="124">
        <f t="shared" si="22"/>
        <v>27919.948807716744</v>
      </c>
      <c r="E228" s="124">
        <f t="shared" si="23"/>
        <v>34100.39320278945</v>
      </c>
      <c r="F228" s="124">
        <f t="shared" si="24"/>
        <v>7140190.520985668</v>
      </c>
      <c r="G228" s="125">
        <f t="shared" si="27"/>
        <v>7978401.31716045</v>
      </c>
    </row>
    <row r="229" spans="1:7" ht="12.75">
      <c r="A229" s="122">
        <f t="shared" si="25"/>
        <v>208</v>
      </c>
      <c r="B229" s="123">
        <f t="shared" si="21"/>
        <v>42853</v>
      </c>
      <c r="C229" s="124">
        <f t="shared" si="26"/>
        <v>7140190.520985668</v>
      </c>
      <c r="D229" s="124">
        <f t="shared" si="22"/>
        <v>27787.241444169224</v>
      </c>
      <c r="E229" s="124">
        <f t="shared" si="23"/>
        <v>34233.10056633697</v>
      </c>
      <c r="F229" s="124">
        <f t="shared" si="24"/>
        <v>7105957.420419331</v>
      </c>
      <c r="G229" s="125">
        <f t="shared" si="27"/>
        <v>8006188.5586046195</v>
      </c>
    </row>
    <row r="230" spans="1:7" ht="12.75">
      <c r="A230" s="122">
        <f t="shared" si="25"/>
        <v>209</v>
      </c>
      <c r="B230" s="123">
        <f t="shared" si="21"/>
        <v>42883</v>
      </c>
      <c r="C230" s="124">
        <f t="shared" si="26"/>
        <v>7105957.420419331</v>
      </c>
      <c r="D230" s="124">
        <f t="shared" si="22"/>
        <v>27654.017627798563</v>
      </c>
      <c r="E230" s="124">
        <f t="shared" si="23"/>
        <v>34366.32438270764</v>
      </c>
      <c r="F230" s="124">
        <f t="shared" si="24"/>
        <v>7071591.096036623</v>
      </c>
      <c r="G230" s="125">
        <f t="shared" si="27"/>
        <v>8033842.576232418</v>
      </c>
    </row>
    <row r="231" spans="1:7" ht="12.75">
      <c r="A231" s="122">
        <f t="shared" si="25"/>
        <v>210</v>
      </c>
      <c r="B231" s="123">
        <f t="shared" si="21"/>
        <v>42914</v>
      </c>
      <c r="C231" s="124">
        <f t="shared" si="26"/>
        <v>7071591.096036623</v>
      </c>
      <c r="D231" s="124">
        <f t="shared" si="22"/>
        <v>27520.275348742525</v>
      </c>
      <c r="E231" s="124">
        <f t="shared" si="23"/>
        <v>34500.066661763674</v>
      </c>
      <c r="F231" s="124">
        <f t="shared" si="24"/>
        <v>7037091.029374859</v>
      </c>
      <c r="G231" s="125">
        <f t="shared" si="27"/>
        <v>8061362.851581161</v>
      </c>
    </row>
    <row r="232" spans="1:7" ht="12.75">
      <c r="A232" s="122">
        <f t="shared" si="25"/>
        <v>211</v>
      </c>
      <c r="B232" s="123">
        <f t="shared" si="21"/>
        <v>42944</v>
      </c>
      <c r="C232" s="124">
        <f t="shared" si="26"/>
        <v>7037091.029374859</v>
      </c>
      <c r="D232" s="124">
        <f t="shared" si="22"/>
        <v>27386.01258931716</v>
      </c>
      <c r="E232" s="124">
        <f t="shared" si="23"/>
        <v>34634.32942118903</v>
      </c>
      <c r="F232" s="124">
        <f t="shared" si="24"/>
        <v>7002456.699953671</v>
      </c>
      <c r="G232" s="125">
        <f t="shared" si="27"/>
        <v>8088748.864170478</v>
      </c>
    </row>
    <row r="233" spans="1:7" ht="12.75">
      <c r="A233" s="122">
        <f t="shared" si="25"/>
        <v>212</v>
      </c>
      <c r="B233" s="123">
        <f t="shared" si="21"/>
        <v>42975</v>
      </c>
      <c r="C233" s="124">
        <f t="shared" si="26"/>
        <v>7002456.699953671</v>
      </c>
      <c r="D233" s="124">
        <f t="shared" si="22"/>
        <v>27251.227323986368</v>
      </c>
      <c r="E233" s="124">
        <f t="shared" si="23"/>
        <v>34769.114686519824</v>
      </c>
      <c r="F233" s="124">
        <f t="shared" si="24"/>
        <v>6967687.585267151</v>
      </c>
      <c r="G233" s="125">
        <f t="shared" si="27"/>
        <v>8116000.091494464</v>
      </c>
    </row>
    <row r="234" spans="1:7" ht="12.75">
      <c r="A234" s="122">
        <f t="shared" si="25"/>
        <v>213</v>
      </c>
      <c r="B234" s="123">
        <f t="shared" si="21"/>
        <v>43006</v>
      </c>
      <c r="C234" s="124">
        <f t="shared" si="26"/>
        <v>6967687.585267151</v>
      </c>
      <c r="D234" s="124">
        <f t="shared" si="22"/>
        <v>27115.917519331328</v>
      </c>
      <c r="E234" s="124">
        <f t="shared" si="23"/>
        <v>34904.42449117487</v>
      </c>
      <c r="F234" s="124">
        <f t="shared" si="24"/>
        <v>6932783.160775976</v>
      </c>
      <c r="G234" s="125">
        <f t="shared" si="27"/>
        <v>8143116.009013795</v>
      </c>
    </row>
    <row r="235" spans="1:7" ht="12.75">
      <c r="A235" s="122">
        <f t="shared" si="25"/>
        <v>214</v>
      </c>
      <c r="B235" s="123">
        <f t="shared" si="21"/>
        <v>43036</v>
      </c>
      <c r="C235" s="124">
        <f t="shared" si="26"/>
        <v>6932783.160775976</v>
      </c>
      <c r="D235" s="124">
        <f t="shared" si="22"/>
        <v>26980.08113401984</v>
      </c>
      <c r="E235" s="124">
        <f t="shared" si="23"/>
        <v>35040.260876486354</v>
      </c>
      <c r="F235" s="124">
        <f t="shared" si="24"/>
        <v>6897742.89989949</v>
      </c>
      <c r="G235" s="125">
        <f t="shared" si="27"/>
        <v>8170096.090147815</v>
      </c>
    </row>
    <row r="236" spans="1:7" ht="12.75">
      <c r="A236" s="122">
        <f t="shared" si="25"/>
        <v>215</v>
      </c>
      <c r="B236" s="123">
        <f t="shared" si="21"/>
        <v>43067</v>
      </c>
      <c r="C236" s="124">
        <f t="shared" si="26"/>
        <v>6897742.89989949</v>
      </c>
      <c r="D236" s="124">
        <f t="shared" si="22"/>
        <v>26843.716118775515</v>
      </c>
      <c r="E236" s="124">
        <f t="shared" si="23"/>
        <v>35176.625891730684</v>
      </c>
      <c r="F236" s="124">
        <f t="shared" si="24"/>
        <v>6862566.274007759</v>
      </c>
      <c r="G236" s="125">
        <f t="shared" si="27"/>
        <v>8196939.80626659</v>
      </c>
    </row>
    <row r="237" spans="1:7" ht="12.75">
      <c r="A237" s="126">
        <f t="shared" si="25"/>
        <v>216</v>
      </c>
      <c r="B237" s="127">
        <f t="shared" si="21"/>
        <v>43097</v>
      </c>
      <c r="C237" s="128">
        <f t="shared" si="26"/>
        <v>6862566.274007759</v>
      </c>
      <c r="D237" s="128">
        <f t="shared" si="22"/>
        <v>26706.82041634686</v>
      </c>
      <c r="E237" s="128">
        <f t="shared" si="23"/>
        <v>35313.521594159334</v>
      </c>
      <c r="F237" s="128">
        <f t="shared" si="24"/>
        <v>6827252.7524136</v>
      </c>
      <c r="G237" s="129">
        <f t="shared" si="27"/>
        <v>8223646.626682937</v>
      </c>
    </row>
    <row r="238" spans="1:7" ht="12.75">
      <c r="A238" s="122">
        <f t="shared" si="25"/>
        <v>217</v>
      </c>
      <c r="B238" s="123">
        <f t="shared" si="21"/>
        <v>43128</v>
      </c>
      <c r="C238" s="124">
        <f t="shared" si="26"/>
        <v>6827252.7524136</v>
      </c>
      <c r="D238" s="124">
        <f t="shared" si="22"/>
        <v>26569.39196147626</v>
      </c>
      <c r="E238" s="124">
        <f t="shared" si="23"/>
        <v>35450.95004902994</v>
      </c>
      <c r="F238" s="124">
        <f t="shared" si="24"/>
        <v>6791801.80236457</v>
      </c>
      <c r="G238" s="125">
        <f t="shared" si="27"/>
        <v>8250216.018644413</v>
      </c>
    </row>
    <row r="239" spans="1:7" ht="12.75">
      <c r="A239" s="122">
        <f t="shared" si="25"/>
        <v>218</v>
      </c>
      <c r="B239" s="123">
        <f t="shared" si="21"/>
        <v>43159</v>
      </c>
      <c r="C239" s="124">
        <f t="shared" si="26"/>
        <v>6791801.80236457</v>
      </c>
      <c r="D239" s="124">
        <f t="shared" si="22"/>
        <v>26431.428680868783</v>
      </c>
      <c r="E239" s="124">
        <f t="shared" si="23"/>
        <v>35588.91332963741</v>
      </c>
      <c r="F239" s="124">
        <f t="shared" si="24"/>
        <v>6756212.8890349325</v>
      </c>
      <c r="G239" s="125">
        <f t="shared" si="27"/>
        <v>8276647.447325282</v>
      </c>
    </row>
    <row r="240" spans="1:7" ht="12.75">
      <c r="A240" s="122">
        <f t="shared" si="25"/>
        <v>219</v>
      </c>
      <c r="B240" s="123">
        <f t="shared" si="21"/>
        <v>43187</v>
      </c>
      <c r="C240" s="124">
        <f t="shared" si="26"/>
        <v>6756212.8890349325</v>
      </c>
      <c r="D240" s="124">
        <f t="shared" si="22"/>
        <v>26292.928493160944</v>
      </c>
      <c r="E240" s="124">
        <f t="shared" si="23"/>
        <v>35727.41351734525</v>
      </c>
      <c r="F240" s="124">
        <f t="shared" si="24"/>
        <v>6720485.475517587</v>
      </c>
      <c r="G240" s="125">
        <f t="shared" si="27"/>
        <v>8302940.375818443</v>
      </c>
    </row>
    <row r="241" spans="1:7" ht="12.75">
      <c r="A241" s="122">
        <f t="shared" si="25"/>
        <v>220</v>
      </c>
      <c r="B241" s="123">
        <f t="shared" si="21"/>
        <v>43218</v>
      </c>
      <c r="C241" s="124">
        <f t="shared" si="26"/>
        <v>6720485.475517587</v>
      </c>
      <c r="D241" s="124">
        <f t="shared" si="22"/>
        <v>26153.889308889273</v>
      </c>
      <c r="E241" s="124">
        <f t="shared" si="23"/>
        <v>35866.45270161692</v>
      </c>
      <c r="F241" s="124">
        <f t="shared" si="24"/>
        <v>6684619.02281597</v>
      </c>
      <c r="G241" s="125">
        <f t="shared" si="27"/>
        <v>8329094.265127332</v>
      </c>
    </row>
    <row r="242" spans="1:7" ht="12.75">
      <c r="A242" s="122">
        <f t="shared" si="25"/>
        <v>221</v>
      </c>
      <c r="B242" s="123">
        <f t="shared" si="21"/>
        <v>43248</v>
      </c>
      <c r="C242" s="124">
        <f t="shared" si="26"/>
        <v>6684619.02281597</v>
      </c>
      <c r="D242" s="124">
        <f t="shared" si="22"/>
        <v>26014.309030458815</v>
      </c>
      <c r="E242" s="124">
        <f t="shared" si="23"/>
        <v>36006.032980047385</v>
      </c>
      <c r="F242" s="124">
        <f t="shared" si="24"/>
        <v>6648612.989835923</v>
      </c>
      <c r="G242" s="125">
        <f t="shared" si="27"/>
        <v>8355108.574157791</v>
      </c>
    </row>
    <row r="243" spans="1:7" ht="12.75">
      <c r="A243" s="122">
        <f t="shared" si="25"/>
        <v>222</v>
      </c>
      <c r="B243" s="123">
        <f t="shared" si="21"/>
        <v>43279</v>
      </c>
      <c r="C243" s="124">
        <f t="shared" si="26"/>
        <v>6648612.989835923</v>
      </c>
      <c r="D243" s="124">
        <f t="shared" si="22"/>
        <v>25874.185552111463</v>
      </c>
      <c r="E243" s="124">
        <f t="shared" si="23"/>
        <v>36146.15645839473</v>
      </c>
      <c r="F243" s="124">
        <f t="shared" si="24"/>
        <v>6612466.833377528</v>
      </c>
      <c r="G243" s="125">
        <f t="shared" si="27"/>
        <v>8380982.759709903</v>
      </c>
    </row>
    <row r="244" spans="1:7" ht="12.75">
      <c r="A244" s="122">
        <f t="shared" si="25"/>
        <v>223</v>
      </c>
      <c r="B244" s="123">
        <f t="shared" si="21"/>
        <v>43309</v>
      </c>
      <c r="C244" s="124">
        <f t="shared" si="26"/>
        <v>6612466.833377528</v>
      </c>
      <c r="D244" s="124">
        <f t="shared" si="22"/>
        <v>25733.516759894213</v>
      </c>
      <c r="E244" s="124">
        <f t="shared" si="23"/>
        <v>36286.82525061198</v>
      </c>
      <c r="F244" s="124">
        <f t="shared" si="24"/>
        <v>6576180.008126916</v>
      </c>
      <c r="G244" s="125">
        <f t="shared" si="27"/>
        <v>8406716.276469797</v>
      </c>
    </row>
    <row r="245" spans="1:7" ht="12.75">
      <c r="A245" s="122">
        <f t="shared" si="25"/>
        <v>224</v>
      </c>
      <c r="B245" s="123">
        <f t="shared" si="21"/>
        <v>43340</v>
      </c>
      <c r="C245" s="124">
        <f t="shared" si="26"/>
        <v>6576180.008126916</v>
      </c>
      <c r="D245" s="124">
        <f t="shared" si="22"/>
        <v>25592.30053162725</v>
      </c>
      <c r="E245" s="124">
        <f t="shared" si="23"/>
        <v>36428.04147887895</v>
      </c>
      <c r="F245" s="124">
        <f t="shared" si="24"/>
        <v>6539751.966648038</v>
      </c>
      <c r="G245" s="125">
        <f t="shared" si="27"/>
        <v>8432308.577001425</v>
      </c>
    </row>
    <row r="246" spans="1:7" ht="12.75">
      <c r="A246" s="122">
        <f t="shared" si="25"/>
        <v>225</v>
      </c>
      <c r="B246" s="123">
        <f t="shared" si="21"/>
        <v>43371</v>
      </c>
      <c r="C246" s="124">
        <f t="shared" si="26"/>
        <v>6539751.966648038</v>
      </c>
      <c r="D246" s="124">
        <f t="shared" si="22"/>
        <v>25450.534736871945</v>
      </c>
      <c r="E246" s="124">
        <f t="shared" si="23"/>
        <v>36569.80727363425</v>
      </c>
      <c r="F246" s="124">
        <f t="shared" si="24"/>
        <v>6503182.159374403</v>
      </c>
      <c r="G246" s="125">
        <f t="shared" si="27"/>
        <v>8457759.111738296</v>
      </c>
    </row>
    <row r="247" spans="1:7" ht="12.75">
      <c r="A247" s="122">
        <f t="shared" si="25"/>
        <v>226</v>
      </c>
      <c r="B247" s="123">
        <f t="shared" si="21"/>
        <v>43401</v>
      </c>
      <c r="C247" s="124">
        <f t="shared" si="26"/>
        <v>6503182.159374403</v>
      </c>
      <c r="D247" s="124">
        <f t="shared" si="22"/>
        <v>25308.217236898716</v>
      </c>
      <c r="E247" s="124">
        <f t="shared" si="23"/>
        <v>36712.12477360748</v>
      </c>
      <c r="F247" s="124">
        <f t="shared" si="24"/>
        <v>6466470.034600795</v>
      </c>
      <c r="G247" s="125">
        <f t="shared" si="27"/>
        <v>8483067.328975195</v>
      </c>
    </row>
    <row r="248" spans="1:7" ht="12.75">
      <c r="A248" s="122">
        <f t="shared" si="25"/>
        <v>227</v>
      </c>
      <c r="B248" s="123">
        <f t="shared" si="21"/>
        <v>43432</v>
      </c>
      <c r="C248" s="124">
        <f t="shared" si="26"/>
        <v>6466470.034600795</v>
      </c>
      <c r="D248" s="124">
        <f t="shared" si="22"/>
        <v>25165.345884654762</v>
      </c>
      <c r="E248" s="124">
        <f t="shared" si="23"/>
        <v>36854.99612585144</v>
      </c>
      <c r="F248" s="124">
        <f t="shared" si="24"/>
        <v>6429615.0384749435</v>
      </c>
      <c r="G248" s="125">
        <f t="shared" si="27"/>
        <v>8508232.67485985</v>
      </c>
    </row>
    <row r="249" spans="1:7" ht="12.75">
      <c r="A249" s="126">
        <f t="shared" si="25"/>
        <v>228</v>
      </c>
      <c r="B249" s="127">
        <f t="shared" si="21"/>
        <v>43462</v>
      </c>
      <c r="C249" s="128">
        <f t="shared" si="26"/>
        <v>6429615.0384749435</v>
      </c>
      <c r="D249" s="128">
        <f t="shared" si="22"/>
        <v>25021.918524731653</v>
      </c>
      <c r="E249" s="128">
        <f t="shared" si="23"/>
        <v>36998.42348577455</v>
      </c>
      <c r="F249" s="128">
        <f t="shared" si="24"/>
        <v>6392616.614989169</v>
      </c>
      <c r="G249" s="129">
        <f t="shared" si="27"/>
        <v>8533254.59338458</v>
      </c>
    </row>
    <row r="250" spans="1:7" ht="12.75">
      <c r="A250" s="122">
        <f t="shared" si="25"/>
        <v>229</v>
      </c>
      <c r="B250" s="123">
        <f t="shared" si="21"/>
        <v>43493</v>
      </c>
      <c r="C250" s="124">
        <f t="shared" si="26"/>
        <v>6392616.614989169</v>
      </c>
      <c r="D250" s="124">
        <f t="shared" si="22"/>
        <v>24877.932993332848</v>
      </c>
      <c r="E250" s="124">
        <f t="shared" si="23"/>
        <v>37142.40901717335</v>
      </c>
      <c r="F250" s="124">
        <f t="shared" si="24"/>
        <v>6355474.205971995</v>
      </c>
      <c r="G250" s="125">
        <f t="shared" si="27"/>
        <v>8558132.526377913</v>
      </c>
    </row>
    <row r="251" spans="1:7" ht="12.75">
      <c r="A251" s="122">
        <f t="shared" si="25"/>
        <v>230</v>
      </c>
      <c r="B251" s="123">
        <f t="shared" si="21"/>
        <v>43524</v>
      </c>
      <c r="C251" s="124">
        <f t="shared" si="26"/>
        <v>6355474.205971995</v>
      </c>
      <c r="D251" s="124">
        <f t="shared" si="22"/>
        <v>24733.387118241015</v>
      </c>
      <c r="E251" s="124">
        <f t="shared" si="23"/>
        <v>37286.95489226518</v>
      </c>
      <c r="F251" s="124">
        <f t="shared" si="24"/>
        <v>6318187.25107973</v>
      </c>
      <c r="G251" s="125">
        <f t="shared" si="27"/>
        <v>8582865.913496153</v>
      </c>
    </row>
    <row r="252" spans="1:7" ht="12.75">
      <c r="A252" s="122">
        <f t="shared" si="25"/>
        <v>231</v>
      </c>
      <c r="B252" s="123">
        <f t="shared" si="21"/>
        <v>43552</v>
      </c>
      <c r="C252" s="124">
        <f t="shared" si="26"/>
        <v>6318187.25107973</v>
      </c>
      <c r="D252" s="124">
        <f t="shared" si="22"/>
        <v>24588.27871878528</v>
      </c>
      <c r="E252" s="124">
        <f t="shared" si="23"/>
        <v>37432.063291720915</v>
      </c>
      <c r="F252" s="124">
        <f t="shared" si="24"/>
        <v>6280755.187788009</v>
      </c>
      <c r="G252" s="125">
        <f t="shared" si="27"/>
        <v>8607454.192214938</v>
      </c>
    </row>
    <row r="253" spans="1:7" ht="12.75">
      <c r="A253" s="122">
        <f t="shared" si="25"/>
        <v>232</v>
      </c>
      <c r="B253" s="123">
        <f t="shared" si="21"/>
        <v>43583</v>
      </c>
      <c r="C253" s="124">
        <f t="shared" si="26"/>
        <v>6280755.187788009</v>
      </c>
      <c r="D253" s="124">
        <f t="shared" si="22"/>
        <v>24442.605605808334</v>
      </c>
      <c r="E253" s="124">
        <f t="shared" si="23"/>
        <v>37577.73640469786</v>
      </c>
      <c r="F253" s="124">
        <f t="shared" si="24"/>
        <v>6243177.451383311</v>
      </c>
      <c r="G253" s="125">
        <f t="shared" si="27"/>
        <v>8631896.797820747</v>
      </c>
    </row>
    <row r="254" spans="1:7" ht="12.75">
      <c r="A254" s="122">
        <f t="shared" si="25"/>
        <v>233</v>
      </c>
      <c r="B254" s="123">
        <f t="shared" si="21"/>
        <v>43613</v>
      </c>
      <c r="C254" s="124">
        <f t="shared" si="26"/>
        <v>6243177.451383311</v>
      </c>
      <c r="D254" s="124">
        <f t="shared" si="22"/>
        <v>24296.365581633385</v>
      </c>
      <c r="E254" s="124">
        <f t="shared" si="23"/>
        <v>37723.97642887281</v>
      </c>
      <c r="F254" s="124">
        <f t="shared" si="24"/>
        <v>6205453.474954438</v>
      </c>
      <c r="G254" s="125">
        <f t="shared" si="27"/>
        <v>8656193.16340238</v>
      </c>
    </row>
    <row r="255" spans="1:7" ht="12.75">
      <c r="A255" s="122">
        <f t="shared" si="25"/>
        <v>234</v>
      </c>
      <c r="B255" s="123">
        <f t="shared" si="21"/>
        <v>43644</v>
      </c>
      <c r="C255" s="124">
        <f t="shared" si="26"/>
        <v>6205453.474954438</v>
      </c>
      <c r="D255" s="124">
        <f t="shared" si="22"/>
        <v>24149.55644003102</v>
      </c>
      <c r="E255" s="124">
        <f t="shared" si="23"/>
        <v>37870.78557047517</v>
      </c>
      <c r="F255" s="124">
        <f t="shared" si="24"/>
        <v>6167582.689383963</v>
      </c>
      <c r="G255" s="125">
        <f t="shared" si="27"/>
        <v>8680342.719842412</v>
      </c>
    </row>
    <row r="256" spans="1:7" ht="12.75">
      <c r="A256" s="122">
        <f t="shared" si="25"/>
        <v>235</v>
      </c>
      <c r="B256" s="123">
        <f t="shared" si="21"/>
        <v>43674</v>
      </c>
      <c r="C256" s="124">
        <f t="shared" si="26"/>
        <v>6167582.689383963</v>
      </c>
      <c r="D256" s="124">
        <f t="shared" si="22"/>
        <v>24002.17596618592</v>
      </c>
      <c r="E256" s="124">
        <f t="shared" si="23"/>
        <v>38018.16604432027</v>
      </c>
      <c r="F256" s="124">
        <f t="shared" si="24"/>
        <v>6129564.523339643</v>
      </c>
      <c r="G256" s="125">
        <f t="shared" si="27"/>
        <v>8704344.895808598</v>
      </c>
    </row>
    <row r="257" spans="1:7" ht="12.75">
      <c r="A257" s="122">
        <f t="shared" si="25"/>
        <v>236</v>
      </c>
      <c r="B257" s="123">
        <f t="shared" si="21"/>
        <v>43705</v>
      </c>
      <c r="C257" s="124">
        <f t="shared" si="26"/>
        <v>6129564.523339643</v>
      </c>
      <c r="D257" s="124">
        <f t="shared" si="22"/>
        <v>23854.221936663445</v>
      </c>
      <c r="E257" s="124">
        <f t="shared" si="23"/>
        <v>38166.12007384275</v>
      </c>
      <c r="F257" s="124">
        <f t="shared" si="24"/>
        <v>6091398.4032658</v>
      </c>
      <c r="G257" s="125">
        <f t="shared" si="27"/>
        <v>8728199.117745262</v>
      </c>
    </row>
    <row r="258" spans="1:7" ht="12.75">
      <c r="A258" s="122">
        <f t="shared" si="25"/>
        <v>237</v>
      </c>
      <c r="B258" s="123">
        <f t="shared" si="21"/>
        <v>43736</v>
      </c>
      <c r="C258" s="124">
        <f t="shared" si="26"/>
        <v>6091398.4032658</v>
      </c>
      <c r="D258" s="124">
        <f t="shared" si="22"/>
        <v>23705.69211937607</v>
      </c>
      <c r="E258" s="124">
        <f t="shared" si="23"/>
        <v>38314.649891130124</v>
      </c>
      <c r="F258" s="124">
        <f t="shared" si="24"/>
        <v>6053083.753374671</v>
      </c>
      <c r="G258" s="125">
        <f t="shared" si="27"/>
        <v>8751904.809864638</v>
      </c>
    </row>
    <row r="259" spans="1:7" ht="12.75">
      <c r="A259" s="122">
        <f t="shared" si="25"/>
        <v>238</v>
      </c>
      <c r="B259" s="123">
        <f t="shared" si="21"/>
        <v>43766</v>
      </c>
      <c r="C259" s="124">
        <f t="shared" si="26"/>
        <v>6053083.753374671</v>
      </c>
      <c r="D259" s="124">
        <f t="shared" si="22"/>
        <v>23556.58427354976</v>
      </c>
      <c r="E259" s="124">
        <f t="shared" si="23"/>
        <v>38463.75773695644</v>
      </c>
      <c r="F259" s="124">
        <f t="shared" si="24"/>
        <v>6014619.995637714</v>
      </c>
      <c r="G259" s="125">
        <f t="shared" si="27"/>
        <v>8775461.394138189</v>
      </c>
    </row>
    <row r="260" spans="1:7" ht="12.75">
      <c r="A260" s="122">
        <f t="shared" si="25"/>
        <v>239</v>
      </c>
      <c r="B260" s="123">
        <f t="shared" si="21"/>
        <v>43797</v>
      </c>
      <c r="C260" s="124">
        <f t="shared" si="26"/>
        <v>6014619.995637714</v>
      </c>
      <c r="D260" s="124">
        <f t="shared" si="22"/>
        <v>23406.896149690103</v>
      </c>
      <c r="E260" s="124">
        <f t="shared" si="23"/>
        <v>38613.44586081609</v>
      </c>
      <c r="F260" s="124">
        <f t="shared" si="24"/>
        <v>5976006.549776898</v>
      </c>
      <c r="G260" s="125">
        <f t="shared" si="27"/>
        <v>8798868.290287878</v>
      </c>
    </row>
    <row r="261" spans="1:7" ht="12.75">
      <c r="A261" s="126">
        <f t="shared" si="25"/>
        <v>240</v>
      </c>
      <c r="B261" s="127">
        <f t="shared" si="21"/>
        <v>43827</v>
      </c>
      <c r="C261" s="128">
        <f t="shared" si="26"/>
        <v>5976006.549776898</v>
      </c>
      <c r="D261" s="128">
        <f t="shared" si="22"/>
        <v>23256.625489548427</v>
      </c>
      <c r="E261" s="128">
        <f t="shared" si="23"/>
        <v>38763.716520957765</v>
      </c>
      <c r="F261" s="128">
        <f t="shared" si="24"/>
        <v>5937242.83325594</v>
      </c>
      <c r="G261" s="129">
        <f t="shared" si="27"/>
        <v>8822124.915777426</v>
      </c>
    </row>
    <row r="262" spans="1:7" ht="12.75">
      <c r="A262" s="122">
        <f t="shared" si="25"/>
        <v>241</v>
      </c>
      <c r="B262" s="123">
        <f t="shared" si="21"/>
        <v>43858</v>
      </c>
      <c r="C262" s="124">
        <f t="shared" si="26"/>
        <v>5937242.83325594</v>
      </c>
      <c r="D262" s="124">
        <f t="shared" si="22"/>
        <v>23105.7700260877</v>
      </c>
      <c r="E262" s="124">
        <f t="shared" si="23"/>
        <v>38914.57198441849</v>
      </c>
      <c r="F262" s="124">
        <f t="shared" si="24"/>
        <v>5898328.261271521</v>
      </c>
      <c r="G262" s="125">
        <f t="shared" si="27"/>
        <v>8845230.685803514</v>
      </c>
    </row>
    <row r="263" spans="1:7" ht="12.75">
      <c r="A263" s="122">
        <f t="shared" si="25"/>
        <v>242</v>
      </c>
      <c r="B263" s="123">
        <f t="shared" si="21"/>
        <v>43889</v>
      </c>
      <c r="C263" s="124">
        <f t="shared" si="26"/>
        <v>5898328.261271521</v>
      </c>
      <c r="D263" s="124">
        <f t="shared" si="22"/>
        <v>22954.327483448338</v>
      </c>
      <c r="E263" s="124">
        <f t="shared" si="23"/>
        <v>39066.01452705786</v>
      </c>
      <c r="F263" s="124">
        <f t="shared" si="24"/>
        <v>5859262.246744463</v>
      </c>
      <c r="G263" s="125">
        <f t="shared" si="27"/>
        <v>8868185.013286963</v>
      </c>
    </row>
    <row r="264" spans="1:7" ht="12.75">
      <c r="A264" s="122">
        <f t="shared" si="25"/>
        <v>243</v>
      </c>
      <c r="B264" s="123">
        <f t="shared" si="21"/>
        <v>43918</v>
      </c>
      <c r="C264" s="124">
        <f t="shared" si="26"/>
        <v>5859262.246744463</v>
      </c>
      <c r="D264" s="124">
        <f t="shared" si="22"/>
        <v>22802.295576913868</v>
      </c>
      <c r="E264" s="124">
        <f t="shared" si="23"/>
        <v>39218.04643359233</v>
      </c>
      <c r="F264" s="124">
        <f t="shared" si="24"/>
        <v>5820044.200310871</v>
      </c>
      <c r="G264" s="125">
        <f t="shared" si="27"/>
        <v>8890987.308863876</v>
      </c>
    </row>
    <row r="265" spans="1:7" ht="12.75">
      <c r="A265" s="122">
        <f t="shared" si="25"/>
        <v>244</v>
      </c>
      <c r="B265" s="123">
        <f t="shared" si="21"/>
        <v>43949</v>
      </c>
      <c r="C265" s="124">
        <f t="shared" si="26"/>
        <v>5820044.200310871</v>
      </c>
      <c r="D265" s="124">
        <f t="shared" si="22"/>
        <v>22649.672012876472</v>
      </c>
      <c r="E265" s="124">
        <f t="shared" si="23"/>
        <v>39370.669997629724</v>
      </c>
      <c r="F265" s="124">
        <f t="shared" si="24"/>
        <v>5780673.530313241</v>
      </c>
      <c r="G265" s="125">
        <f t="shared" si="27"/>
        <v>8913636.980876753</v>
      </c>
    </row>
    <row r="266" spans="1:7" ht="12.75">
      <c r="A266" s="122">
        <f t="shared" si="25"/>
        <v>245</v>
      </c>
      <c r="B266" s="123">
        <f t="shared" si="21"/>
        <v>43979</v>
      </c>
      <c r="C266" s="124">
        <f t="shared" si="26"/>
        <v>5780673.530313241</v>
      </c>
      <c r="D266" s="124">
        <f t="shared" si="22"/>
        <v>22496.454488802363</v>
      </c>
      <c r="E266" s="124">
        <f t="shared" si="23"/>
        <v>39523.88752170383</v>
      </c>
      <c r="F266" s="124">
        <f t="shared" si="24"/>
        <v>5741149.642791538</v>
      </c>
      <c r="G266" s="125">
        <f t="shared" si="27"/>
        <v>8936133.435365556</v>
      </c>
    </row>
    <row r="267" spans="1:7" ht="12.75">
      <c r="A267" s="122">
        <f t="shared" si="25"/>
        <v>246</v>
      </c>
      <c r="B267" s="123">
        <f t="shared" si="21"/>
        <v>44010</v>
      </c>
      <c r="C267" s="124">
        <f t="shared" si="26"/>
        <v>5741149.642791538</v>
      </c>
      <c r="D267" s="124">
        <f t="shared" si="22"/>
        <v>22342.640693197067</v>
      </c>
      <c r="E267" s="124">
        <f t="shared" si="23"/>
        <v>39677.701317309125</v>
      </c>
      <c r="F267" s="124">
        <f t="shared" si="24"/>
        <v>5701471.941474228</v>
      </c>
      <c r="G267" s="125">
        <f t="shared" si="27"/>
        <v>8958476.076058753</v>
      </c>
    </row>
    <row r="268" spans="1:7" ht="12.75">
      <c r="A268" s="122">
        <f t="shared" si="25"/>
        <v>247</v>
      </c>
      <c r="B268" s="123">
        <f t="shared" si="21"/>
        <v>44040</v>
      </c>
      <c r="C268" s="124">
        <f t="shared" si="26"/>
        <v>5701471.941474228</v>
      </c>
      <c r="D268" s="124">
        <f t="shared" si="22"/>
        <v>22188.228305570537</v>
      </c>
      <c r="E268" s="124">
        <f t="shared" si="23"/>
        <v>39832.11370493566</v>
      </c>
      <c r="F268" s="124">
        <f t="shared" si="24"/>
        <v>5661639.8277692925</v>
      </c>
      <c r="G268" s="125">
        <f t="shared" si="27"/>
        <v>8980664.304364324</v>
      </c>
    </row>
    <row r="269" spans="1:7" ht="12.75">
      <c r="A269" s="122">
        <f t="shared" si="25"/>
        <v>248</v>
      </c>
      <c r="B269" s="123">
        <f t="shared" si="21"/>
        <v>44071</v>
      </c>
      <c r="C269" s="124">
        <f t="shared" si="26"/>
        <v>5661639.8277692925</v>
      </c>
      <c r="D269" s="124">
        <f t="shared" si="22"/>
        <v>22033.214996402163</v>
      </c>
      <c r="E269" s="124">
        <f t="shared" si="23"/>
        <v>39987.12701410403</v>
      </c>
      <c r="F269" s="124">
        <f t="shared" si="24"/>
        <v>5621652.700755188</v>
      </c>
      <c r="G269" s="125">
        <f t="shared" si="27"/>
        <v>9002697.519360727</v>
      </c>
    </row>
    <row r="270" spans="1:7" ht="12.75">
      <c r="A270" s="122">
        <f t="shared" si="25"/>
        <v>249</v>
      </c>
      <c r="B270" s="123">
        <f t="shared" si="21"/>
        <v>44102</v>
      </c>
      <c r="C270" s="124">
        <f t="shared" si="26"/>
        <v>5621652.700755188</v>
      </c>
      <c r="D270" s="124">
        <f t="shared" si="22"/>
        <v>21877.598427105608</v>
      </c>
      <c r="E270" s="124">
        <f t="shared" si="23"/>
        <v>40142.74358340059</v>
      </c>
      <c r="F270" s="124">
        <f t="shared" si="24"/>
        <v>5581509.9571717875</v>
      </c>
      <c r="G270" s="125">
        <f t="shared" si="27"/>
        <v>9024575.117787832</v>
      </c>
    </row>
    <row r="271" spans="1:7" ht="12.75">
      <c r="A271" s="122">
        <f t="shared" si="25"/>
        <v>250</v>
      </c>
      <c r="B271" s="123">
        <f t="shared" si="21"/>
        <v>44132</v>
      </c>
      <c r="C271" s="124">
        <f t="shared" si="26"/>
        <v>5581509.9571717875</v>
      </c>
      <c r="D271" s="124">
        <f t="shared" si="22"/>
        <v>21721.37624999354</v>
      </c>
      <c r="E271" s="124">
        <f t="shared" si="23"/>
        <v>40298.965760512656</v>
      </c>
      <c r="F271" s="124">
        <f t="shared" si="24"/>
        <v>5541210.991411275</v>
      </c>
      <c r="G271" s="125">
        <f t="shared" si="27"/>
        <v>9046296.494037826</v>
      </c>
    </row>
    <row r="272" spans="1:7" ht="12.75">
      <c r="A272" s="122">
        <f t="shared" si="25"/>
        <v>251</v>
      </c>
      <c r="B272" s="123">
        <f t="shared" si="21"/>
        <v>44163</v>
      </c>
      <c r="C272" s="124">
        <f t="shared" si="26"/>
        <v>5541210.991411275</v>
      </c>
      <c r="D272" s="124">
        <f t="shared" si="22"/>
        <v>21564.54610824221</v>
      </c>
      <c r="E272" s="124">
        <f t="shared" si="23"/>
        <v>40455.795902263984</v>
      </c>
      <c r="F272" s="124">
        <f t="shared" si="24"/>
        <v>5500755.195509011</v>
      </c>
      <c r="G272" s="125">
        <f t="shared" si="27"/>
        <v>9067861.040146068</v>
      </c>
    </row>
    <row r="273" spans="1:7" ht="12.75">
      <c r="A273" s="126">
        <f t="shared" si="25"/>
        <v>252</v>
      </c>
      <c r="B273" s="127">
        <f t="shared" si="21"/>
        <v>44193</v>
      </c>
      <c r="C273" s="128">
        <f t="shared" si="26"/>
        <v>5500755.195509011</v>
      </c>
      <c r="D273" s="128">
        <f t="shared" si="22"/>
        <v>21407.1056358559</v>
      </c>
      <c r="E273" s="128">
        <f t="shared" si="23"/>
        <v>40613.236374650296</v>
      </c>
      <c r="F273" s="128">
        <f t="shared" si="24"/>
        <v>5460141.959134361</v>
      </c>
      <c r="G273" s="129">
        <f t="shared" si="27"/>
        <v>9089268.145781923</v>
      </c>
    </row>
    <row r="274" spans="1:7" ht="12.75">
      <c r="A274" s="122">
        <f t="shared" si="25"/>
        <v>253</v>
      </c>
      <c r="B274" s="123">
        <f t="shared" si="21"/>
        <v>44224</v>
      </c>
      <c r="C274" s="124">
        <f t="shared" si="26"/>
        <v>5460141.959134361</v>
      </c>
      <c r="D274" s="124">
        <f t="shared" si="22"/>
        <v>21249.05245763122</v>
      </c>
      <c r="E274" s="124">
        <f t="shared" si="23"/>
        <v>40771.28955287498</v>
      </c>
      <c r="F274" s="124">
        <f t="shared" si="24"/>
        <v>5419370.669581486</v>
      </c>
      <c r="G274" s="125">
        <f t="shared" si="27"/>
        <v>9110517.198239554</v>
      </c>
    </row>
    <row r="275" spans="1:7" ht="12.75">
      <c r="A275" s="122">
        <f t="shared" si="25"/>
        <v>254</v>
      </c>
      <c r="B275" s="123">
        <f t="shared" si="21"/>
        <v>44255</v>
      </c>
      <c r="C275" s="124">
        <f t="shared" si="26"/>
        <v>5419370.669581486</v>
      </c>
      <c r="D275" s="124">
        <f t="shared" si="22"/>
        <v>21090.384189121283</v>
      </c>
      <c r="E275" s="124">
        <f t="shared" si="23"/>
        <v>40929.957821384916</v>
      </c>
      <c r="F275" s="124">
        <f t="shared" si="24"/>
        <v>5378440.711760101</v>
      </c>
      <c r="G275" s="125">
        <f t="shared" si="27"/>
        <v>9131607.582428675</v>
      </c>
    </row>
    <row r="276" spans="1:7" ht="12.75">
      <c r="A276" s="122">
        <f t="shared" si="25"/>
        <v>255</v>
      </c>
      <c r="B276" s="123">
        <f t="shared" si="21"/>
        <v>44283</v>
      </c>
      <c r="C276" s="124">
        <f t="shared" si="26"/>
        <v>5378440.711760101</v>
      </c>
      <c r="D276" s="124">
        <f t="shared" si="22"/>
        <v>20931.098436599725</v>
      </c>
      <c r="E276" s="124">
        <f t="shared" si="23"/>
        <v>41089.24357390647</v>
      </c>
      <c r="F276" s="124">
        <f t="shared" si="24"/>
        <v>5337351.468186194</v>
      </c>
      <c r="G276" s="125">
        <f t="shared" si="27"/>
        <v>9152538.680865275</v>
      </c>
    </row>
    <row r="277" spans="1:7" ht="12.75">
      <c r="A277" s="122">
        <f t="shared" si="25"/>
        <v>256</v>
      </c>
      <c r="B277" s="123">
        <f t="shared" si="21"/>
        <v>44314</v>
      </c>
      <c r="C277" s="124">
        <f t="shared" si="26"/>
        <v>5337351.468186194</v>
      </c>
      <c r="D277" s="124">
        <f t="shared" si="22"/>
        <v>20771.192797024603</v>
      </c>
      <c r="E277" s="124">
        <f t="shared" si="23"/>
        <v>41249.14921348159</v>
      </c>
      <c r="F277" s="124">
        <f t="shared" si="24"/>
        <v>5296102.318972712</v>
      </c>
      <c r="G277" s="125">
        <f t="shared" si="27"/>
        <v>9173309.873662299</v>
      </c>
    </row>
    <row r="278" spans="1:7" ht="12.75">
      <c r="A278" s="122">
        <f t="shared" si="25"/>
        <v>257</v>
      </c>
      <c r="B278" s="123">
        <f aca="true" t="shared" si="28" ref="B278:B341">Mostrar.fecha</f>
        <v>44344</v>
      </c>
      <c r="C278" s="124">
        <f t="shared" si="26"/>
        <v>5296102.318972712</v>
      </c>
      <c r="D278" s="124">
        <f aca="true" t="shared" si="29" ref="D278:D341">Interés</f>
        <v>20610.66485800214</v>
      </c>
      <c r="E278" s="124">
        <f aca="true" t="shared" si="30" ref="E278:E341">Capital</f>
        <v>41409.67715250405</v>
      </c>
      <c r="F278" s="124">
        <f aca="true" t="shared" si="31" ref="F278:F341">Saldo.final</f>
        <v>5254692.641820208</v>
      </c>
      <c r="G278" s="125">
        <f t="shared" si="27"/>
        <v>9193920.5385203</v>
      </c>
    </row>
    <row r="279" spans="1:7" ht="12.75">
      <c r="A279" s="122">
        <f aca="true" t="shared" si="32" ref="A279:A342">Núm.pago</f>
        <v>258</v>
      </c>
      <c r="B279" s="123">
        <f t="shared" si="28"/>
        <v>44375</v>
      </c>
      <c r="C279" s="124">
        <f aca="true" t="shared" si="33" ref="C279:C342">Saldo.inicial</f>
        <v>5254692.641820208</v>
      </c>
      <c r="D279" s="124">
        <f t="shared" si="29"/>
        <v>20449.512197750308</v>
      </c>
      <c r="E279" s="124">
        <f t="shared" si="30"/>
        <v>41570.82981275589</v>
      </c>
      <c r="F279" s="124">
        <f t="shared" si="31"/>
        <v>5213121.812007452</v>
      </c>
      <c r="G279" s="125">
        <f aca="true" t="shared" si="34" ref="G279:G342">Interés.acumulado</f>
        <v>9214370.05071805</v>
      </c>
    </row>
    <row r="280" spans="1:7" ht="12.75">
      <c r="A280" s="122">
        <f t="shared" si="32"/>
        <v>259</v>
      </c>
      <c r="B280" s="123">
        <f t="shared" si="28"/>
        <v>44405</v>
      </c>
      <c r="C280" s="124">
        <f t="shared" si="33"/>
        <v>5213121.812007452</v>
      </c>
      <c r="D280" s="124">
        <f t="shared" si="29"/>
        <v>20287.732385062336</v>
      </c>
      <c r="E280" s="124">
        <f t="shared" si="30"/>
        <v>41732.60962544386</v>
      </c>
      <c r="F280" s="124">
        <f t="shared" si="31"/>
        <v>5171389.202382009</v>
      </c>
      <c r="G280" s="125">
        <f t="shared" si="34"/>
        <v>9234657.783103112</v>
      </c>
    </row>
    <row r="281" spans="1:7" ht="12.75">
      <c r="A281" s="122">
        <f t="shared" si="32"/>
        <v>260</v>
      </c>
      <c r="B281" s="123">
        <f t="shared" si="28"/>
        <v>44436</v>
      </c>
      <c r="C281" s="124">
        <f t="shared" si="33"/>
        <v>5171389.202382009</v>
      </c>
      <c r="D281" s="124">
        <f t="shared" si="29"/>
        <v>20125.322979269982</v>
      </c>
      <c r="E281" s="124">
        <f t="shared" si="30"/>
        <v>41895.01903123621</v>
      </c>
      <c r="F281" s="124">
        <f t="shared" si="31"/>
        <v>5129494.183350773</v>
      </c>
      <c r="G281" s="125">
        <f t="shared" si="34"/>
        <v>9254783.106082382</v>
      </c>
    </row>
    <row r="282" spans="1:7" ht="12.75">
      <c r="A282" s="122">
        <f t="shared" si="32"/>
        <v>261</v>
      </c>
      <c r="B282" s="123">
        <f t="shared" si="28"/>
        <v>44467</v>
      </c>
      <c r="C282" s="124">
        <f t="shared" si="33"/>
        <v>5129494.183350773</v>
      </c>
      <c r="D282" s="124">
        <f t="shared" si="29"/>
        <v>19962.281530206757</v>
      </c>
      <c r="E282" s="124">
        <f t="shared" si="30"/>
        <v>42058.060480299435</v>
      </c>
      <c r="F282" s="124">
        <f t="shared" si="31"/>
        <v>5087436.122870473</v>
      </c>
      <c r="G282" s="125">
        <f t="shared" si="34"/>
        <v>9274745.387612589</v>
      </c>
    </row>
    <row r="283" spans="1:7" ht="12.75">
      <c r="A283" s="122">
        <f t="shared" si="32"/>
        <v>262</v>
      </c>
      <c r="B283" s="123">
        <f t="shared" si="28"/>
        <v>44497</v>
      </c>
      <c r="C283" s="124">
        <f t="shared" si="33"/>
        <v>5087436.122870473</v>
      </c>
      <c r="D283" s="124">
        <f t="shared" si="29"/>
        <v>19798.605578170926</v>
      </c>
      <c r="E283" s="124">
        <f t="shared" si="30"/>
        <v>42221.73643233527</v>
      </c>
      <c r="F283" s="124">
        <f t="shared" si="31"/>
        <v>5045214.386438138</v>
      </c>
      <c r="G283" s="125">
        <f t="shared" si="34"/>
        <v>9294543.99319076</v>
      </c>
    </row>
    <row r="284" spans="1:7" ht="12.75">
      <c r="A284" s="122">
        <f t="shared" si="32"/>
        <v>263</v>
      </c>
      <c r="B284" s="123">
        <f t="shared" si="28"/>
        <v>44528</v>
      </c>
      <c r="C284" s="124">
        <f t="shared" si="33"/>
        <v>5045214.386438138</v>
      </c>
      <c r="D284" s="124">
        <f t="shared" si="29"/>
        <v>19634.29265388842</v>
      </c>
      <c r="E284" s="124">
        <f t="shared" si="30"/>
        <v>42386.049356617776</v>
      </c>
      <c r="F284" s="124">
        <f t="shared" si="31"/>
        <v>5002828.33708152</v>
      </c>
      <c r="G284" s="125">
        <f t="shared" si="34"/>
        <v>9314178.285844648</v>
      </c>
    </row>
    <row r="285" spans="1:7" ht="12.75">
      <c r="A285" s="126">
        <f t="shared" si="32"/>
        <v>264</v>
      </c>
      <c r="B285" s="127">
        <f t="shared" si="28"/>
        <v>44558</v>
      </c>
      <c r="C285" s="128">
        <f t="shared" si="33"/>
        <v>5002828.33708152</v>
      </c>
      <c r="D285" s="128">
        <f t="shared" si="29"/>
        <v>19469.34027847558</v>
      </c>
      <c r="E285" s="128">
        <f t="shared" si="30"/>
        <v>42551.001732030614</v>
      </c>
      <c r="F285" s="128">
        <f t="shared" si="31"/>
        <v>4960277.335349489</v>
      </c>
      <c r="G285" s="129">
        <f t="shared" si="34"/>
        <v>9333647.626123125</v>
      </c>
    </row>
    <row r="286" spans="1:7" ht="12.75">
      <c r="A286" s="122">
        <f t="shared" si="32"/>
        <v>265</v>
      </c>
      <c r="B286" s="123">
        <f t="shared" si="28"/>
        <v>44589</v>
      </c>
      <c r="C286" s="124">
        <f t="shared" si="33"/>
        <v>4960277.335349489</v>
      </c>
      <c r="D286" s="124">
        <f t="shared" si="29"/>
        <v>19303.74596340176</v>
      </c>
      <c r="E286" s="124">
        <f t="shared" si="30"/>
        <v>42716.59604710444</v>
      </c>
      <c r="F286" s="124">
        <f t="shared" si="31"/>
        <v>4917560.739302385</v>
      </c>
      <c r="G286" s="125">
        <f t="shared" si="34"/>
        <v>9352951.372086527</v>
      </c>
    </row>
    <row r="287" spans="1:7" ht="12.75">
      <c r="A287" s="122">
        <f t="shared" si="32"/>
        <v>266</v>
      </c>
      <c r="B287" s="123">
        <f t="shared" si="28"/>
        <v>44620</v>
      </c>
      <c r="C287" s="124">
        <f t="shared" si="33"/>
        <v>4917560.739302385</v>
      </c>
      <c r="D287" s="124">
        <f t="shared" si="29"/>
        <v>19137.50721045178</v>
      </c>
      <c r="E287" s="124">
        <f t="shared" si="30"/>
        <v>42882.83480005442</v>
      </c>
      <c r="F287" s="124">
        <f t="shared" si="31"/>
        <v>4874677.90450233</v>
      </c>
      <c r="G287" s="125">
        <f t="shared" si="34"/>
        <v>9372088.879296979</v>
      </c>
    </row>
    <row r="288" spans="1:7" ht="12.75">
      <c r="A288" s="122">
        <f t="shared" si="32"/>
        <v>267</v>
      </c>
      <c r="B288" s="123">
        <f t="shared" si="28"/>
        <v>44648</v>
      </c>
      <c r="C288" s="124">
        <f t="shared" si="33"/>
        <v>4874677.90450233</v>
      </c>
      <c r="D288" s="124">
        <f t="shared" si="29"/>
        <v>18970.621511688234</v>
      </c>
      <c r="E288" s="124">
        <f t="shared" si="30"/>
        <v>43049.72049881796</v>
      </c>
      <c r="F288" s="124">
        <f t="shared" si="31"/>
        <v>4831628.184003512</v>
      </c>
      <c r="G288" s="125">
        <f t="shared" si="34"/>
        <v>9391059.500808667</v>
      </c>
    </row>
    <row r="289" spans="1:7" ht="12.75">
      <c r="A289" s="122">
        <f t="shared" si="32"/>
        <v>268</v>
      </c>
      <c r="B289" s="123">
        <f t="shared" si="28"/>
        <v>44679</v>
      </c>
      <c r="C289" s="124">
        <f t="shared" si="33"/>
        <v>4831628.184003512</v>
      </c>
      <c r="D289" s="124">
        <f t="shared" si="29"/>
        <v>18803.08634941367</v>
      </c>
      <c r="E289" s="124">
        <f t="shared" si="30"/>
        <v>43217.255661092524</v>
      </c>
      <c r="F289" s="124">
        <f t="shared" si="31"/>
        <v>4788410.92834242</v>
      </c>
      <c r="G289" s="125">
        <f t="shared" si="34"/>
        <v>9409862.58715808</v>
      </c>
    </row>
    <row r="290" spans="1:7" ht="12.75">
      <c r="A290" s="122">
        <f t="shared" si="32"/>
        <v>269</v>
      </c>
      <c r="B290" s="123">
        <f t="shared" si="28"/>
        <v>44709</v>
      </c>
      <c r="C290" s="124">
        <f t="shared" si="33"/>
        <v>4788410.92834242</v>
      </c>
      <c r="D290" s="124">
        <f t="shared" si="29"/>
        <v>18634.89919613258</v>
      </c>
      <c r="E290" s="124">
        <f t="shared" si="30"/>
        <v>43385.442814373615</v>
      </c>
      <c r="F290" s="124">
        <f t="shared" si="31"/>
        <v>4745025.485528046</v>
      </c>
      <c r="G290" s="125">
        <f t="shared" si="34"/>
        <v>9428497.486354213</v>
      </c>
    </row>
    <row r="291" spans="1:7" ht="12.75">
      <c r="A291" s="122">
        <f t="shared" si="32"/>
        <v>270</v>
      </c>
      <c r="B291" s="123">
        <f t="shared" si="28"/>
        <v>44740</v>
      </c>
      <c r="C291" s="124">
        <f t="shared" si="33"/>
        <v>4745025.485528046</v>
      </c>
      <c r="D291" s="124">
        <f t="shared" si="29"/>
        <v>18466.05751451331</v>
      </c>
      <c r="E291" s="124">
        <f t="shared" si="30"/>
        <v>43554.284495992884</v>
      </c>
      <c r="F291" s="124">
        <f t="shared" si="31"/>
        <v>4701471.201032054</v>
      </c>
      <c r="G291" s="125">
        <f t="shared" si="34"/>
        <v>9446963.543868726</v>
      </c>
    </row>
    <row r="292" spans="1:7" ht="12.75">
      <c r="A292" s="122">
        <f t="shared" si="32"/>
        <v>271</v>
      </c>
      <c r="B292" s="123">
        <f t="shared" si="28"/>
        <v>44770</v>
      </c>
      <c r="C292" s="124">
        <f t="shared" si="33"/>
        <v>4701471.201032054</v>
      </c>
      <c r="D292" s="124">
        <f t="shared" si="29"/>
        <v>18296.558757349743</v>
      </c>
      <c r="E292" s="124">
        <f t="shared" si="30"/>
        <v>43723.78325315645</v>
      </c>
      <c r="F292" s="124">
        <f t="shared" si="31"/>
        <v>4657747.417778897</v>
      </c>
      <c r="G292" s="125">
        <f t="shared" si="34"/>
        <v>9465260.102626076</v>
      </c>
    </row>
    <row r="293" spans="1:7" ht="12.75">
      <c r="A293" s="122">
        <f t="shared" si="32"/>
        <v>272</v>
      </c>
      <c r="B293" s="123">
        <f t="shared" si="28"/>
        <v>44801</v>
      </c>
      <c r="C293" s="124">
        <f t="shared" si="33"/>
        <v>4657747.417778897</v>
      </c>
      <c r="D293" s="124">
        <f t="shared" si="29"/>
        <v>18126.400367522874</v>
      </c>
      <c r="E293" s="124">
        <f t="shared" si="30"/>
        <v>43893.94164298332</v>
      </c>
      <c r="F293" s="124">
        <f t="shared" si="31"/>
        <v>4613853.476135914</v>
      </c>
      <c r="G293" s="125">
        <f t="shared" si="34"/>
        <v>9483386.502993599</v>
      </c>
    </row>
    <row r="294" spans="1:7" ht="12.75">
      <c r="A294" s="122">
        <f t="shared" si="32"/>
        <v>273</v>
      </c>
      <c r="B294" s="123">
        <f t="shared" si="28"/>
        <v>44832</v>
      </c>
      <c r="C294" s="124">
        <f t="shared" si="33"/>
        <v>4613853.476135914</v>
      </c>
      <c r="D294" s="124">
        <f t="shared" si="29"/>
        <v>17955.579777962266</v>
      </c>
      <c r="E294" s="124">
        <f t="shared" si="30"/>
        <v>44064.76223254393</v>
      </c>
      <c r="F294" s="124">
        <f t="shared" si="31"/>
        <v>4569788.71390337</v>
      </c>
      <c r="G294" s="125">
        <f t="shared" si="34"/>
        <v>9501342.08277156</v>
      </c>
    </row>
    <row r="295" spans="1:7" ht="12.75">
      <c r="A295" s="122">
        <f t="shared" si="32"/>
        <v>274</v>
      </c>
      <c r="B295" s="123">
        <f t="shared" si="28"/>
        <v>44862</v>
      </c>
      <c r="C295" s="124">
        <f t="shared" si="33"/>
        <v>4569788.71390337</v>
      </c>
      <c r="D295" s="124">
        <f t="shared" si="29"/>
        <v>17784.094411607282</v>
      </c>
      <c r="E295" s="124">
        <f t="shared" si="30"/>
        <v>44236.24759889892</v>
      </c>
      <c r="F295" s="124">
        <f t="shared" si="31"/>
        <v>4525552.466304472</v>
      </c>
      <c r="G295" s="125">
        <f t="shared" si="34"/>
        <v>9519126.177183168</v>
      </c>
    </row>
    <row r="296" spans="1:7" ht="12.75">
      <c r="A296" s="122">
        <f t="shared" si="32"/>
        <v>275</v>
      </c>
      <c r="B296" s="123">
        <f t="shared" si="28"/>
        <v>44893</v>
      </c>
      <c r="C296" s="124">
        <f t="shared" si="33"/>
        <v>4525552.466304472</v>
      </c>
      <c r="D296" s="124">
        <f t="shared" si="29"/>
        <v>17611.941681368236</v>
      </c>
      <c r="E296" s="124">
        <f t="shared" si="30"/>
        <v>44408.40032913796</v>
      </c>
      <c r="F296" s="124">
        <f t="shared" si="31"/>
        <v>4481144.065975334</v>
      </c>
      <c r="G296" s="125">
        <f t="shared" si="34"/>
        <v>9536738.118864536</v>
      </c>
    </row>
    <row r="297" spans="1:7" ht="12.75">
      <c r="A297" s="126">
        <f t="shared" si="32"/>
        <v>276</v>
      </c>
      <c r="B297" s="127">
        <f t="shared" si="28"/>
        <v>44923</v>
      </c>
      <c r="C297" s="128">
        <f t="shared" si="33"/>
        <v>4481144.065975334</v>
      </c>
      <c r="D297" s="128">
        <f t="shared" si="29"/>
        <v>17439.11899008734</v>
      </c>
      <c r="E297" s="128">
        <f t="shared" si="30"/>
        <v>44581.22302041885</v>
      </c>
      <c r="F297" s="128">
        <f t="shared" si="31"/>
        <v>4436562.842954915</v>
      </c>
      <c r="G297" s="129">
        <f t="shared" si="34"/>
        <v>9554177.237854624</v>
      </c>
    </row>
    <row r="298" spans="1:7" ht="12.75">
      <c r="A298" s="122">
        <f t="shared" si="32"/>
        <v>277</v>
      </c>
      <c r="B298" s="123">
        <f t="shared" si="28"/>
        <v>44954</v>
      </c>
      <c r="C298" s="124">
        <f t="shared" si="33"/>
        <v>4436562.842954915</v>
      </c>
      <c r="D298" s="124">
        <f t="shared" si="29"/>
        <v>17265.623730499545</v>
      </c>
      <c r="E298" s="124">
        <f t="shared" si="30"/>
        <v>44754.71828000665</v>
      </c>
      <c r="F298" s="124">
        <f t="shared" si="31"/>
        <v>4391808.124674909</v>
      </c>
      <c r="G298" s="125">
        <f t="shared" si="34"/>
        <v>9571442.861585123</v>
      </c>
    </row>
    <row r="299" spans="1:7" ht="12.75">
      <c r="A299" s="122">
        <f t="shared" si="32"/>
        <v>278</v>
      </c>
      <c r="B299" s="123">
        <f t="shared" si="28"/>
        <v>44985</v>
      </c>
      <c r="C299" s="124">
        <f t="shared" si="33"/>
        <v>4391808.124674909</v>
      </c>
      <c r="D299" s="124">
        <f t="shared" si="29"/>
        <v>17091.453285193187</v>
      </c>
      <c r="E299" s="124">
        <f t="shared" si="30"/>
        <v>44928.88872531301</v>
      </c>
      <c r="F299" s="124">
        <f t="shared" si="31"/>
        <v>4346879.235949595</v>
      </c>
      <c r="G299" s="125">
        <f t="shared" si="34"/>
        <v>9588534.314870317</v>
      </c>
    </row>
    <row r="300" spans="1:7" ht="12.75">
      <c r="A300" s="122">
        <f t="shared" si="32"/>
        <v>279</v>
      </c>
      <c r="B300" s="123">
        <f t="shared" si="28"/>
        <v>45013</v>
      </c>
      <c r="C300" s="124">
        <f t="shared" si="33"/>
        <v>4346879.235949595</v>
      </c>
      <c r="D300" s="124">
        <f t="shared" si="29"/>
        <v>16916.60502657051</v>
      </c>
      <c r="E300" s="124">
        <f t="shared" si="30"/>
        <v>45103.73698393568</v>
      </c>
      <c r="F300" s="124">
        <f t="shared" si="31"/>
        <v>4301775.49896566</v>
      </c>
      <c r="G300" s="125">
        <f t="shared" si="34"/>
        <v>9605450.919896888</v>
      </c>
    </row>
    <row r="301" spans="1:7" ht="12.75">
      <c r="A301" s="122">
        <f t="shared" si="32"/>
        <v>280</v>
      </c>
      <c r="B301" s="123">
        <f t="shared" si="28"/>
        <v>45044</v>
      </c>
      <c r="C301" s="124">
        <f t="shared" si="33"/>
        <v>4301775.49896566</v>
      </c>
      <c r="D301" s="124">
        <f t="shared" si="29"/>
        <v>16741.076316808027</v>
      </c>
      <c r="E301" s="124">
        <f t="shared" si="30"/>
        <v>45279.265693698166</v>
      </c>
      <c r="F301" s="124">
        <f t="shared" si="31"/>
        <v>4256496.233271962</v>
      </c>
      <c r="G301" s="125">
        <f t="shared" si="34"/>
        <v>9622191.996213695</v>
      </c>
    </row>
    <row r="302" spans="1:7" ht="12.75">
      <c r="A302" s="122">
        <f t="shared" si="32"/>
        <v>281</v>
      </c>
      <c r="B302" s="123">
        <f t="shared" si="28"/>
        <v>45074</v>
      </c>
      <c r="C302" s="124">
        <f t="shared" si="33"/>
        <v>4256496.233271962</v>
      </c>
      <c r="D302" s="124">
        <f t="shared" si="29"/>
        <v>16564.864507816717</v>
      </c>
      <c r="E302" s="124">
        <f t="shared" si="30"/>
        <v>45455.47750268948</v>
      </c>
      <c r="F302" s="124">
        <f t="shared" si="31"/>
        <v>4211040.755769272</v>
      </c>
      <c r="G302" s="125">
        <f t="shared" si="34"/>
        <v>9638756.860721512</v>
      </c>
    </row>
    <row r="303" spans="1:7" ht="12.75">
      <c r="A303" s="122">
        <f t="shared" si="32"/>
        <v>282</v>
      </c>
      <c r="B303" s="123">
        <f t="shared" si="28"/>
        <v>45105</v>
      </c>
      <c r="C303" s="124">
        <f t="shared" si="33"/>
        <v>4211040.755769272</v>
      </c>
      <c r="D303" s="124">
        <f t="shared" si="29"/>
        <v>16387.966941202085</v>
      </c>
      <c r="E303" s="124">
        <f t="shared" si="30"/>
        <v>45632.37506930411</v>
      </c>
      <c r="F303" s="124">
        <f t="shared" si="31"/>
        <v>4165408.3806999684</v>
      </c>
      <c r="G303" s="125">
        <f t="shared" si="34"/>
        <v>9655144.827662714</v>
      </c>
    </row>
    <row r="304" spans="1:7" ht="12.75">
      <c r="A304" s="122">
        <f t="shared" si="32"/>
        <v>283</v>
      </c>
      <c r="B304" s="123">
        <f t="shared" si="28"/>
        <v>45135</v>
      </c>
      <c r="C304" s="124">
        <f t="shared" si="33"/>
        <v>4165408.3806999684</v>
      </c>
      <c r="D304" s="124">
        <f t="shared" si="29"/>
        <v>16210.380948224043</v>
      </c>
      <c r="E304" s="124">
        <f t="shared" si="30"/>
        <v>45809.96106228215</v>
      </c>
      <c r="F304" s="124">
        <f t="shared" si="31"/>
        <v>4119598.419637686</v>
      </c>
      <c r="G304" s="125">
        <f t="shared" si="34"/>
        <v>9671355.208610937</v>
      </c>
    </row>
    <row r="305" spans="1:7" ht="12.75">
      <c r="A305" s="122">
        <f t="shared" si="32"/>
        <v>284</v>
      </c>
      <c r="B305" s="123">
        <f t="shared" si="28"/>
        <v>45166</v>
      </c>
      <c r="C305" s="124">
        <f t="shared" si="33"/>
        <v>4119598.419637686</v>
      </c>
      <c r="D305" s="124">
        <f t="shared" si="29"/>
        <v>16032.10384975666</v>
      </c>
      <c r="E305" s="124">
        <f t="shared" si="30"/>
        <v>45988.23816074953</v>
      </c>
      <c r="F305" s="124">
        <f t="shared" si="31"/>
        <v>4073610.1814769367</v>
      </c>
      <c r="G305" s="125">
        <f t="shared" si="34"/>
        <v>9687387.312460694</v>
      </c>
    </row>
    <row r="306" spans="1:7" ht="12.75">
      <c r="A306" s="122">
        <f t="shared" si="32"/>
        <v>285</v>
      </c>
      <c r="B306" s="123">
        <f t="shared" si="28"/>
        <v>45197</v>
      </c>
      <c r="C306" s="124">
        <f t="shared" si="33"/>
        <v>4073610.1814769367</v>
      </c>
      <c r="D306" s="124">
        <f t="shared" si="29"/>
        <v>15853.132956247744</v>
      </c>
      <c r="E306" s="124">
        <f t="shared" si="30"/>
        <v>46167.20905425845</v>
      </c>
      <c r="F306" s="124">
        <f t="shared" si="31"/>
        <v>4027442.972422678</v>
      </c>
      <c r="G306" s="125">
        <f t="shared" si="34"/>
        <v>9703240.445416942</v>
      </c>
    </row>
    <row r="307" spans="1:7" ht="12.75">
      <c r="A307" s="122">
        <f t="shared" si="32"/>
        <v>286</v>
      </c>
      <c r="B307" s="123">
        <f t="shared" si="28"/>
        <v>45227</v>
      </c>
      <c r="C307" s="124">
        <f t="shared" si="33"/>
        <v>4027442.972422678</v>
      </c>
      <c r="D307" s="124">
        <f t="shared" si="29"/>
        <v>15673.465567678255</v>
      </c>
      <c r="E307" s="124">
        <f t="shared" si="30"/>
        <v>46346.87644282794</v>
      </c>
      <c r="F307" s="124">
        <f t="shared" si="31"/>
        <v>3981096.0959798503</v>
      </c>
      <c r="G307" s="125">
        <f t="shared" si="34"/>
        <v>9718913.91098462</v>
      </c>
    </row>
    <row r="308" spans="1:7" ht="12.75">
      <c r="A308" s="122">
        <f t="shared" si="32"/>
        <v>287</v>
      </c>
      <c r="B308" s="123">
        <f t="shared" si="28"/>
        <v>45258</v>
      </c>
      <c r="C308" s="124">
        <f t="shared" si="33"/>
        <v>3981096.0959798503</v>
      </c>
      <c r="D308" s="124">
        <f t="shared" si="29"/>
        <v>15493.098973521583</v>
      </c>
      <c r="E308" s="124">
        <f t="shared" si="30"/>
        <v>46527.24303698461</v>
      </c>
      <c r="F308" s="124">
        <f t="shared" si="31"/>
        <v>3934568.852942866</v>
      </c>
      <c r="G308" s="125">
        <f t="shared" si="34"/>
        <v>9734407.009958142</v>
      </c>
    </row>
    <row r="309" spans="1:7" ht="12.75">
      <c r="A309" s="126">
        <f t="shared" si="32"/>
        <v>288</v>
      </c>
      <c r="B309" s="127">
        <f t="shared" si="28"/>
        <v>45288</v>
      </c>
      <c r="C309" s="128">
        <f t="shared" si="33"/>
        <v>3934568.852942866</v>
      </c>
      <c r="D309" s="128">
        <f t="shared" si="29"/>
        <v>15312.030452702653</v>
      </c>
      <c r="E309" s="128">
        <f t="shared" si="30"/>
        <v>46708.31155780354</v>
      </c>
      <c r="F309" s="128">
        <f t="shared" si="31"/>
        <v>3887860.541385062</v>
      </c>
      <c r="G309" s="129">
        <f t="shared" si="34"/>
        <v>9749719.040410845</v>
      </c>
    </row>
    <row r="310" spans="1:7" ht="12.75">
      <c r="A310" s="122">
        <f t="shared" si="32"/>
        <v>289</v>
      </c>
      <c r="B310" s="123">
        <f t="shared" si="28"/>
        <v>45319</v>
      </c>
      <c r="C310" s="124">
        <f t="shared" si="33"/>
        <v>3887860.541385062</v>
      </c>
      <c r="D310" s="124">
        <f t="shared" si="29"/>
        <v>15130.257273556866</v>
      </c>
      <c r="E310" s="124">
        <f t="shared" si="30"/>
        <v>46890.08473694933</v>
      </c>
      <c r="F310" s="124">
        <f t="shared" si="31"/>
        <v>3840970.4566481127</v>
      </c>
      <c r="G310" s="125">
        <f t="shared" si="34"/>
        <v>9764849.297684401</v>
      </c>
    </row>
    <row r="311" spans="1:7" ht="12.75">
      <c r="A311" s="122">
        <f t="shared" si="32"/>
        <v>290</v>
      </c>
      <c r="B311" s="123">
        <f t="shared" si="28"/>
        <v>45350</v>
      </c>
      <c r="C311" s="124">
        <f t="shared" si="33"/>
        <v>3840970.4566481127</v>
      </c>
      <c r="D311" s="124">
        <f t="shared" si="29"/>
        <v>14947.776693788905</v>
      </c>
      <c r="E311" s="124">
        <f t="shared" si="30"/>
        <v>47072.56531671729</v>
      </c>
      <c r="F311" s="124">
        <f t="shared" si="31"/>
        <v>3793897.8913313956</v>
      </c>
      <c r="G311" s="125">
        <f t="shared" si="34"/>
        <v>9779797.07437819</v>
      </c>
    </row>
    <row r="312" spans="1:7" ht="12.75">
      <c r="A312" s="122">
        <f t="shared" si="32"/>
        <v>291</v>
      </c>
      <c r="B312" s="123">
        <f t="shared" si="28"/>
        <v>45379</v>
      </c>
      <c r="C312" s="124">
        <f t="shared" si="33"/>
        <v>3793897.8913313956</v>
      </c>
      <c r="D312" s="124">
        <f t="shared" si="29"/>
        <v>14764.585960431348</v>
      </c>
      <c r="E312" s="124">
        <f t="shared" si="30"/>
        <v>47255.75605007485</v>
      </c>
      <c r="F312" s="124">
        <f t="shared" si="31"/>
        <v>3746642.1352813207</v>
      </c>
      <c r="G312" s="125">
        <f t="shared" si="34"/>
        <v>9794561.660338622</v>
      </c>
    </row>
    <row r="313" spans="1:7" ht="12.75">
      <c r="A313" s="122">
        <f t="shared" si="32"/>
        <v>292</v>
      </c>
      <c r="B313" s="123">
        <f t="shared" si="28"/>
        <v>45410</v>
      </c>
      <c r="C313" s="124">
        <f t="shared" si="33"/>
        <v>3746642.1352813207</v>
      </c>
      <c r="D313" s="124">
        <f t="shared" si="29"/>
        <v>14580.682309803138</v>
      </c>
      <c r="E313" s="124">
        <f t="shared" si="30"/>
        <v>47439.65970070306</v>
      </c>
      <c r="F313" s="124">
        <f t="shared" si="31"/>
        <v>3699202.475580618</v>
      </c>
      <c r="G313" s="125">
        <f t="shared" si="34"/>
        <v>9809142.342648424</v>
      </c>
    </row>
    <row r="314" spans="1:7" ht="12.75">
      <c r="A314" s="122">
        <f t="shared" si="32"/>
        <v>293</v>
      </c>
      <c r="B314" s="123">
        <f t="shared" si="28"/>
        <v>45440</v>
      </c>
      <c r="C314" s="124">
        <f t="shared" si="33"/>
        <v>3699202.475580618</v>
      </c>
      <c r="D314" s="124">
        <f t="shared" si="29"/>
        <v>14396.062967467904</v>
      </c>
      <c r="E314" s="124">
        <f t="shared" si="30"/>
        <v>47624.27904303829</v>
      </c>
      <c r="F314" s="124">
        <f t="shared" si="31"/>
        <v>3651578.1965375794</v>
      </c>
      <c r="G314" s="125">
        <f t="shared" si="34"/>
        <v>9823538.405615892</v>
      </c>
    </row>
    <row r="315" spans="1:7" ht="12.75">
      <c r="A315" s="122">
        <f t="shared" si="32"/>
        <v>294</v>
      </c>
      <c r="B315" s="123">
        <f t="shared" si="28"/>
        <v>45471</v>
      </c>
      <c r="C315" s="124">
        <f t="shared" si="33"/>
        <v>3651578.1965375794</v>
      </c>
      <c r="D315" s="124">
        <f t="shared" si="29"/>
        <v>14210.72514819208</v>
      </c>
      <c r="E315" s="124">
        <f t="shared" si="30"/>
        <v>47809.61686231411</v>
      </c>
      <c r="F315" s="124">
        <f t="shared" si="31"/>
        <v>3603768.579675265</v>
      </c>
      <c r="G315" s="125">
        <f t="shared" si="34"/>
        <v>9837749.130764084</v>
      </c>
    </row>
    <row r="316" spans="1:7" ht="12.75">
      <c r="A316" s="122">
        <f t="shared" si="32"/>
        <v>295</v>
      </c>
      <c r="B316" s="123">
        <f t="shared" si="28"/>
        <v>45501</v>
      </c>
      <c r="C316" s="124">
        <f t="shared" si="33"/>
        <v>3603768.579675265</v>
      </c>
      <c r="D316" s="124">
        <f t="shared" si="29"/>
        <v>14024.666055902906</v>
      </c>
      <c r="E316" s="124">
        <f t="shared" si="30"/>
        <v>47995.67595460329</v>
      </c>
      <c r="F316" s="124">
        <f t="shared" si="31"/>
        <v>3555772.903720662</v>
      </c>
      <c r="G316" s="125">
        <f t="shared" si="34"/>
        <v>9851773.796819987</v>
      </c>
    </row>
    <row r="317" spans="1:7" ht="12.75">
      <c r="A317" s="122">
        <f t="shared" si="32"/>
        <v>296</v>
      </c>
      <c r="B317" s="123">
        <f t="shared" si="28"/>
        <v>45532</v>
      </c>
      <c r="C317" s="124">
        <f t="shared" si="33"/>
        <v>3555772.903720662</v>
      </c>
      <c r="D317" s="124">
        <f t="shared" si="29"/>
        <v>13837.882883646242</v>
      </c>
      <c r="E317" s="124">
        <f t="shared" si="30"/>
        <v>48182.459126859954</v>
      </c>
      <c r="F317" s="124">
        <f t="shared" si="31"/>
        <v>3507590.444593802</v>
      </c>
      <c r="G317" s="125">
        <f t="shared" si="34"/>
        <v>9865611.679703632</v>
      </c>
    </row>
    <row r="318" spans="1:7" ht="12.75">
      <c r="A318" s="122">
        <f t="shared" si="32"/>
        <v>297</v>
      </c>
      <c r="B318" s="123">
        <f t="shared" si="28"/>
        <v>45563</v>
      </c>
      <c r="C318" s="124">
        <f t="shared" si="33"/>
        <v>3507590.444593802</v>
      </c>
      <c r="D318" s="124">
        <f t="shared" si="29"/>
        <v>13650.372813544212</v>
      </c>
      <c r="E318" s="124">
        <f t="shared" si="30"/>
        <v>48369.96919696198</v>
      </c>
      <c r="F318" s="124">
        <f t="shared" si="31"/>
        <v>3459220.47539684</v>
      </c>
      <c r="G318" s="125">
        <f t="shared" si="34"/>
        <v>9879262.052517176</v>
      </c>
    </row>
    <row r="319" spans="1:7" ht="12.75">
      <c r="A319" s="122">
        <f t="shared" si="32"/>
        <v>298</v>
      </c>
      <c r="B319" s="123">
        <f t="shared" si="28"/>
        <v>45593</v>
      </c>
      <c r="C319" s="124">
        <f t="shared" si="33"/>
        <v>3459220.47539684</v>
      </c>
      <c r="D319" s="124">
        <f t="shared" si="29"/>
        <v>13462.133016752701</v>
      </c>
      <c r="E319" s="124">
        <f t="shared" si="30"/>
        <v>48558.20899375349</v>
      </c>
      <c r="F319" s="124">
        <f t="shared" si="31"/>
        <v>3410662.2664030865</v>
      </c>
      <c r="G319" s="125">
        <f t="shared" si="34"/>
        <v>9892724.185533928</v>
      </c>
    </row>
    <row r="320" spans="1:7" ht="12.75">
      <c r="A320" s="122">
        <f t="shared" si="32"/>
        <v>299</v>
      </c>
      <c r="B320" s="123">
        <f t="shared" si="28"/>
        <v>45624</v>
      </c>
      <c r="C320" s="124">
        <f t="shared" si="33"/>
        <v>3410662.2664030865</v>
      </c>
      <c r="D320" s="124">
        <f t="shared" si="29"/>
        <v>13273.160653418678</v>
      </c>
      <c r="E320" s="124">
        <f t="shared" si="30"/>
        <v>48747.18135708752</v>
      </c>
      <c r="F320" s="124">
        <f t="shared" si="31"/>
        <v>3361915.085045999</v>
      </c>
      <c r="G320" s="125">
        <f t="shared" si="34"/>
        <v>9905997.346187346</v>
      </c>
    </row>
    <row r="321" spans="1:7" ht="12.75">
      <c r="A321" s="126">
        <f t="shared" si="32"/>
        <v>300</v>
      </c>
      <c r="B321" s="127">
        <f t="shared" si="28"/>
        <v>45654</v>
      </c>
      <c r="C321" s="128">
        <f t="shared" si="33"/>
        <v>3361915.085045999</v>
      </c>
      <c r="D321" s="128">
        <f t="shared" si="29"/>
        <v>13083.452872637345</v>
      </c>
      <c r="E321" s="128">
        <f t="shared" si="30"/>
        <v>48936.88913786885</v>
      </c>
      <c r="F321" s="128">
        <f t="shared" si="31"/>
        <v>3312978.19590813</v>
      </c>
      <c r="G321" s="129">
        <f t="shared" si="34"/>
        <v>9919080.799059983</v>
      </c>
    </row>
    <row r="322" spans="1:7" ht="12.75">
      <c r="A322" s="122">
        <f t="shared" si="32"/>
        <v>301</v>
      </c>
      <c r="B322" s="123">
        <f t="shared" si="28"/>
        <v>45685</v>
      </c>
      <c r="C322" s="124">
        <f t="shared" si="33"/>
        <v>3312978.19590813</v>
      </c>
      <c r="D322" s="124">
        <f t="shared" si="29"/>
        <v>12893.00681240914</v>
      </c>
      <c r="E322" s="124">
        <f t="shared" si="30"/>
        <v>49127.335198097055</v>
      </c>
      <c r="F322" s="124">
        <f t="shared" si="31"/>
        <v>3263850.860710033</v>
      </c>
      <c r="G322" s="125">
        <f t="shared" si="34"/>
        <v>9931973.805872392</v>
      </c>
    </row>
    <row r="323" spans="1:7" ht="12.75">
      <c r="A323" s="122">
        <f t="shared" si="32"/>
        <v>302</v>
      </c>
      <c r="B323" s="123">
        <f t="shared" si="28"/>
        <v>45716</v>
      </c>
      <c r="C323" s="124">
        <f t="shared" si="33"/>
        <v>3263850.860710033</v>
      </c>
      <c r="D323" s="124">
        <f t="shared" si="29"/>
        <v>12701.819599596545</v>
      </c>
      <c r="E323" s="124">
        <f t="shared" si="30"/>
        <v>49318.52241090965</v>
      </c>
      <c r="F323" s="124">
        <f t="shared" si="31"/>
        <v>3214532.3382991236</v>
      </c>
      <c r="G323" s="125">
        <f t="shared" si="34"/>
        <v>9944675.625471989</v>
      </c>
    </row>
    <row r="324" spans="1:7" ht="12.75">
      <c r="A324" s="122">
        <f t="shared" si="32"/>
        <v>303</v>
      </c>
      <c r="B324" s="123">
        <f t="shared" si="28"/>
        <v>45744</v>
      </c>
      <c r="C324" s="124">
        <f t="shared" si="33"/>
        <v>3214532.3382991236</v>
      </c>
      <c r="D324" s="124">
        <f t="shared" si="29"/>
        <v>12509.888349880755</v>
      </c>
      <c r="E324" s="124">
        <f t="shared" si="30"/>
        <v>49510.45366062544</v>
      </c>
      <c r="F324" s="124">
        <f t="shared" si="31"/>
        <v>3165021.884638498</v>
      </c>
      <c r="G324" s="125">
        <f t="shared" si="34"/>
        <v>9957185.51382187</v>
      </c>
    </row>
    <row r="325" spans="1:7" ht="12.75">
      <c r="A325" s="122">
        <f t="shared" si="32"/>
        <v>304</v>
      </c>
      <c r="B325" s="123">
        <f t="shared" si="28"/>
        <v>45775</v>
      </c>
      <c r="C325" s="124">
        <f t="shared" si="33"/>
        <v>3165021.884638498</v>
      </c>
      <c r="D325" s="124">
        <f t="shared" si="29"/>
        <v>12317.210167718154</v>
      </c>
      <c r="E325" s="124">
        <f t="shared" si="30"/>
        <v>49703.13184278804</v>
      </c>
      <c r="F325" s="124">
        <f t="shared" si="31"/>
        <v>3115318.75279571</v>
      </c>
      <c r="G325" s="125">
        <f t="shared" si="34"/>
        <v>9969502.72398959</v>
      </c>
    </row>
    <row r="326" spans="1:7" ht="12.75">
      <c r="A326" s="122">
        <f t="shared" si="32"/>
        <v>305</v>
      </c>
      <c r="B326" s="123">
        <f t="shared" si="28"/>
        <v>45805</v>
      </c>
      <c r="C326" s="124">
        <f t="shared" si="33"/>
        <v>3115318.75279571</v>
      </c>
      <c r="D326" s="124">
        <f t="shared" si="29"/>
        <v>12123.782146296639</v>
      </c>
      <c r="E326" s="124">
        <f t="shared" si="30"/>
        <v>49896.55986420956</v>
      </c>
      <c r="F326" s="124">
        <f t="shared" si="31"/>
        <v>3065422.1929315007</v>
      </c>
      <c r="G326" s="125">
        <f t="shared" si="34"/>
        <v>9981626.506135887</v>
      </c>
    </row>
    <row r="327" spans="1:7" ht="12.75">
      <c r="A327" s="122">
        <f t="shared" si="32"/>
        <v>306</v>
      </c>
      <c r="B327" s="123">
        <f t="shared" si="28"/>
        <v>45836</v>
      </c>
      <c r="C327" s="124">
        <f t="shared" si="33"/>
        <v>3065422.1929315007</v>
      </c>
      <c r="D327" s="124">
        <f t="shared" si="29"/>
        <v>11929.601367491756</v>
      </c>
      <c r="E327" s="124">
        <f t="shared" si="30"/>
        <v>50090.74064301444</v>
      </c>
      <c r="F327" s="124">
        <f t="shared" si="31"/>
        <v>3015331.452288486</v>
      </c>
      <c r="G327" s="125">
        <f t="shared" si="34"/>
        <v>9993556.107503379</v>
      </c>
    </row>
    <row r="328" spans="1:7" ht="12.75">
      <c r="A328" s="122">
        <f t="shared" si="32"/>
        <v>307</v>
      </c>
      <c r="B328" s="123">
        <f t="shared" si="28"/>
        <v>45866</v>
      </c>
      <c r="C328" s="124">
        <f t="shared" si="33"/>
        <v>3015331.452288486</v>
      </c>
      <c r="D328" s="124">
        <f t="shared" si="29"/>
        <v>11734.66490182269</v>
      </c>
      <c r="E328" s="124">
        <f t="shared" si="30"/>
        <v>50285.67710868351</v>
      </c>
      <c r="F328" s="124">
        <f t="shared" si="31"/>
        <v>2965045.7751798024</v>
      </c>
      <c r="G328" s="125">
        <f t="shared" si="34"/>
        <v>10005290.772405202</v>
      </c>
    </row>
    <row r="329" spans="1:7" ht="12.75">
      <c r="A329" s="122">
        <f t="shared" si="32"/>
        <v>308</v>
      </c>
      <c r="B329" s="123">
        <f t="shared" si="28"/>
        <v>45897</v>
      </c>
      <c r="C329" s="124">
        <f t="shared" si="33"/>
        <v>2965045.7751798024</v>
      </c>
      <c r="D329" s="124">
        <f t="shared" si="29"/>
        <v>11538.969808408065</v>
      </c>
      <c r="E329" s="124">
        <f t="shared" si="30"/>
        <v>50481.37220209813</v>
      </c>
      <c r="F329" s="124">
        <f t="shared" si="31"/>
        <v>2914564.4029777045</v>
      </c>
      <c r="G329" s="125">
        <f t="shared" si="34"/>
        <v>10016829.74221361</v>
      </c>
    </row>
    <row r="330" spans="1:7" ht="12.75">
      <c r="A330" s="122">
        <f t="shared" si="32"/>
        <v>309</v>
      </c>
      <c r="B330" s="123">
        <f t="shared" si="28"/>
        <v>45928</v>
      </c>
      <c r="C330" s="124">
        <f t="shared" si="33"/>
        <v>2914564.4029777045</v>
      </c>
      <c r="D330" s="124">
        <f t="shared" si="29"/>
        <v>11342.513134921566</v>
      </c>
      <c r="E330" s="124">
        <f t="shared" si="30"/>
        <v>50677.82887558463</v>
      </c>
      <c r="F330" s="124">
        <f t="shared" si="31"/>
        <v>2863886.57410212</v>
      </c>
      <c r="G330" s="125">
        <f t="shared" si="34"/>
        <v>10028172.255348532</v>
      </c>
    </row>
    <row r="331" spans="1:7" ht="12.75">
      <c r="A331" s="122">
        <f t="shared" si="32"/>
        <v>310</v>
      </c>
      <c r="B331" s="123">
        <f t="shared" si="28"/>
        <v>45958</v>
      </c>
      <c r="C331" s="124">
        <f t="shared" si="33"/>
        <v>2863886.57410212</v>
      </c>
      <c r="D331" s="124">
        <f t="shared" si="29"/>
        <v>11145.291917547416</v>
      </c>
      <c r="E331" s="124">
        <f t="shared" si="30"/>
        <v>50875.05009295878</v>
      </c>
      <c r="F331" s="124">
        <f t="shared" si="31"/>
        <v>2813011.524009161</v>
      </c>
      <c r="G331" s="125">
        <f t="shared" si="34"/>
        <v>10039317.54726608</v>
      </c>
    </row>
    <row r="332" spans="1:7" ht="12.75">
      <c r="A332" s="122">
        <f t="shared" si="32"/>
        <v>311</v>
      </c>
      <c r="B332" s="123">
        <f t="shared" si="28"/>
        <v>45989</v>
      </c>
      <c r="C332" s="124">
        <f t="shared" si="33"/>
        <v>2813011.524009161</v>
      </c>
      <c r="D332" s="124">
        <f t="shared" si="29"/>
        <v>10947.303180935653</v>
      </c>
      <c r="E332" s="124">
        <f t="shared" si="30"/>
        <v>51073.03882957054</v>
      </c>
      <c r="F332" s="124">
        <f t="shared" si="31"/>
        <v>2761938.4851795905</v>
      </c>
      <c r="G332" s="125">
        <f t="shared" si="34"/>
        <v>10050264.850447014</v>
      </c>
    </row>
    <row r="333" spans="1:7" ht="12.75">
      <c r="A333" s="126">
        <f t="shared" si="32"/>
        <v>312</v>
      </c>
      <c r="B333" s="127">
        <f t="shared" si="28"/>
        <v>46019</v>
      </c>
      <c r="C333" s="128">
        <f t="shared" si="33"/>
        <v>2761938.4851795905</v>
      </c>
      <c r="D333" s="128">
        <f t="shared" si="29"/>
        <v>10748.54393815724</v>
      </c>
      <c r="E333" s="128">
        <f t="shared" si="30"/>
        <v>51271.79807234896</v>
      </c>
      <c r="F333" s="128">
        <f t="shared" si="31"/>
        <v>2710666.6871072417</v>
      </c>
      <c r="G333" s="129">
        <f t="shared" si="34"/>
        <v>10061013.394385172</v>
      </c>
    </row>
    <row r="334" spans="1:7" ht="12.75">
      <c r="A334" s="122">
        <f t="shared" si="32"/>
        <v>313</v>
      </c>
      <c r="B334" s="123">
        <f t="shared" si="28"/>
        <v>46050</v>
      </c>
      <c r="C334" s="124">
        <f t="shared" si="33"/>
        <v>2710666.6871072417</v>
      </c>
      <c r="D334" s="124">
        <f t="shared" si="29"/>
        <v>10549.011190659015</v>
      </c>
      <c r="E334" s="124">
        <f t="shared" si="30"/>
        <v>51471.33081984718</v>
      </c>
      <c r="F334" s="124">
        <f t="shared" si="31"/>
        <v>2659195.3562873947</v>
      </c>
      <c r="G334" s="125">
        <f t="shared" si="34"/>
        <v>10071562.40557583</v>
      </c>
    </row>
    <row r="335" spans="1:7" ht="12.75">
      <c r="A335" s="122">
        <f t="shared" si="32"/>
        <v>314</v>
      </c>
      <c r="B335" s="123">
        <f t="shared" si="28"/>
        <v>46081</v>
      </c>
      <c r="C335" s="124">
        <f t="shared" si="33"/>
        <v>2659195.3562873947</v>
      </c>
      <c r="D335" s="124">
        <f t="shared" si="29"/>
        <v>10348.701928218445</v>
      </c>
      <c r="E335" s="124">
        <f t="shared" si="30"/>
        <v>51671.64008228775</v>
      </c>
      <c r="F335" s="124">
        <f t="shared" si="31"/>
        <v>2607523.716205107</v>
      </c>
      <c r="G335" s="125">
        <f t="shared" si="34"/>
        <v>10081911.10750405</v>
      </c>
    </row>
    <row r="336" spans="1:7" ht="12.75">
      <c r="A336" s="122">
        <f t="shared" si="32"/>
        <v>315</v>
      </c>
      <c r="B336" s="123">
        <f t="shared" si="28"/>
        <v>46109</v>
      </c>
      <c r="C336" s="124">
        <f t="shared" si="33"/>
        <v>2607523.716205107</v>
      </c>
      <c r="D336" s="124">
        <f t="shared" si="29"/>
        <v>10147.613128898209</v>
      </c>
      <c r="E336" s="124">
        <f t="shared" si="30"/>
        <v>51872.72888160799</v>
      </c>
      <c r="F336" s="124">
        <f t="shared" si="31"/>
        <v>2555650.9873234993</v>
      </c>
      <c r="G336" s="125">
        <f t="shared" si="34"/>
        <v>10092058.720632948</v>
      </c>
    </row>
    <row r="337" spans="1:7" ht="12.75">
      <c r="A337" s="122">
        <f t="shared" si="32"/>
        <v>316</v>
      </c>
      <c r="B337" s="123">
        <f t="shared" si="28"/>
        <v>46140</v>
      </c>
      <c r="C337" s="124">
        <f t="shared" si="33"/>
        <v>2555650.9873234993</v>
      </c>
      <c r="D337" s="124">
        <f t="shared" si="29"/>
        <v>9945.741759000617</v>
      </c>
      <c r="E337" s="124">
        <f t="shared" si="30"/>
        <v>52074.60025150558</v>
      </c>
      <c r="F337" s="124">
        <f t="shared" si="31"/>
        <v>2503576.3870719937</v>
      </c>
      <c r="G337" s="125">
        <f t="shared" si="34"/>
        <v>10102004.462391948</v>
      </c>
    </row>
    <row r="338" spans="1:7" ht="12.75">
      <c r="A338" s="122">
        <f t="shared" si="32"/>
        <v>317</v>
      </c>
      <c r="B338" s="123">
        <f t="shared" si="28"/>
        <v>46170</v>
      </c>
      <c r="C338" s="124">
        <f t="shared" si="33"/>
        <v>2503576.3870719937</v>
      </c>
      <c r="D338" s="124">
        <f t="shared" si="29"/>
        <v>9743.084773021841</v>
      </c>
      <c r="E338" s="124">
        <f t="shared" si="30"/>
        <v>52277.25723748436</v>
      </c>
      <c r="F338" s="124">
        <f t="shared" si="31"/>
        <v>2451299.1298345095</v>
      </c>
      <c r="G338" s="125">
        <f t="shared" si="34"/>
        <v>10111747.547164971</v>
      </c>
    </row>
    <row r="339" spans="1:7" ht="12.75">
      <c r="A339" s="122">
        <f t="shared" si="32"/>
        <v>318</v>
      </c>
      <c r="B339" s="123">
        <f t="shared" si="28"/>
        <v>46201</v>
      </c>
      <c r="C339" s="124">
        <f t="shared" si="33"/>
        <v>2451299.1298345095</v>
      </c>
      <c r="D339" s="124">
        <f t="shared" si="29"/>
        <v>9539.639113605966</v>
      </c>
      <c r="E339" s="124">
        <f t="shared" si="30"/>
        <v>52480.70289690023</v>
      </c>
      <c r="F339" s="124">
        <f t="shared" si="31"/>
        <v>2398818.4269376094</v>
      </c>
      <c r="G339" s="125">
        <f t="shared" si="34"/>
        <v>10121287.186278578</v>
      </c>
    </row>
    <row r="340" spans="1:7" ht="12.75">
      <c r="A340" s="122">
        <f t="shared" si="32"/>
        <v>319</v>
      </c>
      <c r="B340" s="123">
        <f t="shared" si="28"/>
        <v>46231</v>
      </c>
      <c r="C340" s="124">
        <f t="shared" si="33"/>
        <v>2398818.4269376094</v>
      </c>
      <c r="D340" s="124">
        <f t="shared" si="29"/>
        <v>9335.401711498864</v>
      </c>
      <c r="E340" s="124">
        <f t="shared" si="30"/>
        <v>52684.94029900733</v>
      </c>
      <c r="F340" s="124">
        <f t="shared" si="31"/>
        <v>2346133.4866386023</v>
      </c>
      <c r="G340" s="125">
        <f t="shared" si="34"/>
        <v>10130622.587990077</v>
      </c>
    </row>
    <row r="341" spans="1:7" ht="12.75">
      <c r="A341" s="122">
        <f t="shared" si="32"/>
        <v>320</v>
      </c>
      <c r="B341" s="123">
        <f t="shared" si="28"/>
        <v>46262</v>
      </c>
      <c r="C341" s="124">
        <f t="shared" si="33"/>
        <v>2346133.4866386023</v>
      </c>
      <c r="D341" s="124">
        <f t="shared" si="29"/>
        <v>9130.369485501893</v>
      </c>
      <c r="E341" s="124">
        <f t="shared" si="30"/>
        <v>52889.972525004305</v>
      </c>
      <c r="F341" s="124">
        <f t="shared" si="31"/>
        <v>2293243.514113598</v>
      </c>
      <c r="G341" s="125">
        <f t="shared" si="34"/>
        <v>10139752.957475578</v>
      </c>
    </row>
    <row r="342" spans="1:7" ht="12.75">
      <c r="A342" s="122">
        <f t="shared" si="32"/>
        <v>321</v>
      </c>
      <c r="B342" s="123">
        <f aca="true" t="shared" si="35" ref="B342:B357">Mostrar.fecha</f>
        <v>46293</v>
      </c>
      <c r="C342" s="124">
        <f t="shared" si="33"/>
        <v>2293243.514113598</v>
      </c>
      <c r="D342" s="124">
        <f aca="true" t="shared" si="36" ref="D342:D357">Interés</f>
        <v>8924.539342425418</v>
      </c>
      <c r="E342" s="124">
        <f aca="true" t="shared" si="37" ref="E342:E357">Capital</f>
        <v>53095.80266808078</v>
      </c>
      <c r="F342" s="124">
        <f aca="true" t="shared" si="38" ref="F342:F357">Saldo.final</f>
        <v>2240147.7114455174</v>
      </c>
      <c r="G342" s="125">
        <f t="shared" si="34"/>
        <v>10148677.496818004</v>
      </c>
    </row>
    <row r="343" spans="1:7" ht="12.75">
      <c r="A343" s="122">
        <f aca="true" t="shared" si="39" ref="A343:A357">Núm.pago</f>
        <v>322</v>
      </c>
      <c r="B343" s="123">
        <f t="shared" si="35"/>
        <v>46323</v>
      </c>
      <c r="C343" s="124">
        <f aca="true" t="shared" si="40" ref="C343:C357">Saldo.inicial</f>
        <v>2240147.7114455174</v>
      </c>
      <c r="D343" s="124">
        <f t="shared" si="36"/>
        <v>8717.908177042138</v>
      </c>
      <c r="E343" s="124">
        <f t="shared" si="37"/>
        <v>53302.433833464056</v>
      </c>
      <c r="F343" s="124">
        <f t="shared" si="38"/>
        <v>2186845.2776120533</v>
      </c>
      <c r="G343" s="125">
        <f aca="true" t="shared" si="41" ref="G343:G357">Interés.acumulado</f>
        <v>10157395.404995047</v>
      </c>
    </row>
    <row r="344" spans="1:7" ht="12.75">
      <c r="A344" s="122">
        <f t="shared" si="39"/>
        <v>323</v>
      </c>
      <c r="B344" s="123">
        <f t="shared" si="35"/>
        <v>46354</v>
      </c>
      <c r="C344" s="124">
        <f t="shared" si="40"/>
        <v>2186845.2776120533</v>
      </c>
      <c r="D344" s="124">
        <f t="shared" si="36"/>
        <v>8510.47287204024</v>
      </c>
      <c r="E344" s="124">
        <f t="shared" si="37"/>
        <v>53509.869138465954</v>
      </c>
      <c r="F344" s="124">
        <f t="shared" si="38"/>
        <v>2133335.4084735876</v>
      </c>
      <c r="G344" s="125">
        <f t="shared" si="41"/>
        <v>10165905.877867088</v>
      </c>
    </row>
    <row r="345" spans="1:7" ht="12.75">
      <c r="A345" s="126">
        <f t="shared" si="39"/>
        <v>324</v>
      </c>
      <c r="B345" s="127">
        <f t="shared" si="35"/>
        <v>46384</v>
      </c>
      <c r="C345" s="128">
        <f t="shared" si="40"/>
        <v>2133335.4084735876</v>
      </c>
      <c r="D345" s="128">
        <f t="shared" si="36"/>
        <v>8302.230297976379</v>
      </c>
      <c r="E345" s="128">
        <f t="shared" si="37"/>
        <v>53718.11171252982</v>
      </c>
      <c r="F345" s="128">
        <f t="shared" si="38"/>
        <v>2079617.2967610578</v>
      </c>
      <c r="G345" s="129">
        <f t="shared" si="41"/>
        <v>10174208.108165065</v>
      </c>
    </row>
    <row r="346" spans="1:7" ht="12.75">
      <c r="A346" s="122">
        <f t="shared" si="39"/>
        <v>325</v>
      </c>
      <c r="B346" s="123">
        <f t="shared" si="35"/>
        <v>46415</v>
      </c>
      <c r="C346" s="124">
        <f t="shared" si="40"/>
        <v>2079617.2967610578</v>
      </c>
      <c r="D346" s="124">
        <f t="shared" si="36"/>
        <v>8093.17731322845</v>
      </c>
      <c r="E346" s="124">
        <f t="shared" si="37"/>
        <v>53927.164697277745</v>
      </c>
      <c r="F346" s="124">
        <f t="shared" si="38"/>
        <v>2025690.13206378</v>
      </c>
      <c r="G346" s="125">
        <f t="shared" si="41"/>
        <v>10182301.285478294</v>
      </c>
    </row>
    <row r="347" spans="1:7" ht="12.75">
      <c r="A347" s="122">
        <f t="shared" si="39"/>
        <v>326</v>
      </c>
      <c r="B347" s="123">
        <f t="shared" si="35"/>
        <v>46446</v>
      </c>
      <c r="C347" s="124">
        <f t="shared" si="40"/>
        <v>2025690.13206378</v>
      </c>
      <c r="D347" s="124">
        <f t="shared" si="36"/>
        <v>7883.3107639482105</v>
      </c>
      <c r="E347" s="124">
        <f t="shared" si="37"/>
        <v>54137.031246557985</v>
      </c>
      <c r="F347" s="124">
        <f t="shared" si="38"/>
        <v>1971553.100817222</v>
      </c>
      <c r="G347" s="125">
        <f t="shared" si="41"/>
        <v>10190184.596242242</v>
      </c>
    </row>
    <row r="348" spans="1:7" ht="12.75">
      <c r="A348" s="122">
        <f t="shared" si="39"/>
        <v>327</v>
      </c>
      <c r="B348" s="123">
        <f t="shared" si="35"/>
        <v>46474</v>
      </c>
      <c r="C348" s="124">
        <f t="shared" si="40"/>
        <v>1971553.100817222</v>
      </c>
      <c r="D348" s="124">
        <f t="shared" si="36"/>
        <v>7672.627484013688</v>
      </c>
      <c r="E348" s="124">
        <f t="shared" si="37"/>
        <v>54347.714526492506</v>
      </c>
      <c r="F348" s="124">
        <f t="shared" si="38"/>
        <v>1917205.3862907295</v>
      </c>
      <c r="G348" s="125">
        <f t="shared" si="41"/>
        <v>10197857.223726256</v>
      </c>
    </row>
    <row r="349" spans="1:7" ht="12.75">
      <c r="A349" s="122">
        <f t="shared" si="39"/>
        <v>328</v>
      </c>
      <c r="B349" s="123">
        <f t="shared" si="35"/>
        <v>46505</v>
      </c>
      <c r="C349" s="124">
        <f t="shared" si="40"/>
        <v>1917205.3862907295</v>
      </c>
      <c r="D349" s="124">
        <f t="shared" si="36"/>
        <v>7461.124294981422</v>
      </c>
      <c r="E349" s="124">
        <f t="shared" si="37"/>
        <v>54559.21771552478</v>
      </c>
      <c r="F349" s="124">
        <f t="shared" si="38"/>
        <v>1862646.1685752047</v>
      </c>
      <c r="G349" s="125">
        <f t="shared" si="41"/>
        <v>10205318.348021237</v>
      </c>
    </row>
    <row r="350" spans="1:7" ht="12.75">
      <c r="A350" s="122">
        <f t="shared" si="39"/>
        <v>329</v>
      </c>
      <c r="B350" s="123">
        <f t="shared" si="35"/>
        <v>46535</v>
      </c>
      <c r="C350" s="124">
        <f t="shared" si="40"/>
        <v>1862646.1685752047</v>
      </c>
      <c r="D350" s="124">
        <f t="shared" si="36"/>
        <v>7248.798006038504</v>
      </c>
      <c r="E350" s="124">
        <f t="shared" si="37"/>
        <v>54771.544004467694</v>
      </c>
      <c r="F350" s="124">
        <f t="shared" si="38"/>
        <v>1807874.624570737</v>
      </c>
      <c r="G350" s="125">
        <f t="shared" si="41"/>
        <v>10212567.146027276</v>
      </c>
    </row>
    <row r="351" spans="1:7" ht="12.75">
      <c r="A351" s="122">
        <f t="shared" si="39"/>
        <v>330</v>
      </c>
      <c r="B351" s="123">
        <f t="shared" si="35"/>
        <v>46566</v>
      </c>
      <c r="C351" s="124">
        <f t="shared" si="40"/>
        <v>1807874.624570737</v>
      </c>
      <c r="D351" s="124">
        <f t="shared" si="36"/>
        <v>7035.645413954451</v>
      </c>
      <c r="E351" s="124">
        <f t="shared" si="37"/>
        <v>54984.696596551745</v>
      </c>
      <c r="F351" s="124">
        <f t="shared" si="38"/>
        <v>1752889.9279741852</v>
      </c>
      <c r="G351" s="125">
        <f t="shared" si="41"/>
        <v>10219602.79144123</v>
      </c>
    </row>
    <row r="352" spans="1:7" ht="12.75">
      <c r="A352" s="122">
        <f t="shared" si="39"/>
        <v>331</v>
      </c>
      <c r="B352" s="123">
        <f t="shared" si="35"/>
        <v>46596</v>
      </c>
      <c r="C352" s="124">
        <f t="shared" si="40"/>
        <v>1752889.9279741852</v>
      </c>
      <c r="D352" s="124">
        <f t="shared" si="36"/>
        <v>6821.66330303287</v>
      </c>
      <c r="E352" s="124">
        <f t="shared" si="37"/>
        <v>55198.67870747333</v>
      </c>
      <c r="F352" s="124">
        <f t="shared" si="38"/>
        <v>1697691.249266712</v>
      </c>
      <c r="G352" s="125">
        <f t="shared" si="41"/>
        <v>10226424.454744263</v>
      </c>
    </row>
    <row r="353" spans="1:7" ht="12.75">
      <c r="A353" s="122">
        <f t="shared" si="39"/>
        <v>332</v>
      </c>
      <c r="B353" s="123">
        <f t="shared" si="35"/>
        <v>46627</v>
      </c>
      <c r="C353" s="124">
        <f t="shared" si="40"/>
        <v>1697691.249266712</v>
      </c>
      <c r="D353" s="124">
        <f t="shared" si="36"/>
        <v>6606.848445062954</v>
      </c>
      <c r="E353" s="124">
        <f t="shared" si="37"/>
        <v>55413.49356544324</v>
      </c>
      <c r="F353" s="124">
        <f t="shared" si="38"/>
        <v>1642277.7557012688</v>
      </c>
      <c r="G353" s="125">
        <f t="shared" si="41"/>
        <v>10233031.303189326</v>
      </c>
    </row>
    <row r="354" spans="1:7" ht="12.75">
      <c r="A354" s="122">
        <f t="shared" si="39"/>
        <v>333</v>
      </c>
      <c r="B354" s="123">
        <f t="shared" si="35"/>
        <v>46658</v>
      </c>
      <c r="C354" s="124">
        <f t="shared" si="40"/>
        <v>1642277.7557012688</v>
      </c>
      <c r="D354" s="124">
        <f t="shared" si="36"/>
        <v>6391.197599270771</v>
      </c>
      <c r="E354" s="124">
        <f t="shared" si="37"/>
        <v>55629.14441123542</v>
      </c>
      <c r="F354" s="124">
        <f t="shared" si="38"/>
        <v>1586648.6112900334</v>
      </c>
      <c r="G354" s="125">
        <f t="shared" si="41"/>
        <v>10239422.500788597</v>
      </c>
    </row>
    <row r="355" spans="1:7" ht="12.75">
      <c r="A355" s="122">
        <f t="shared" si="39"/>
        <v>334</v>
      </c>
      <c r="B355" s="123">
        <f t="shared" si="35"/>
        <v>46688</v>
      </c>
      <c r="C355" s="124">
        <f t="shared" si="40"/>
        <v>1586648.6112900334</v>
      </c>
      <c r="D355" s="124">
        <f t="shared" si="36"/>
        <v>6174.70751227038</v>
      </c>
      <c r="E355" s="124">
        <f t="shared" si="37"/>
        <v>55845.63449823581</v>
      </c>
      <c r="F355" s="124">
        <f t="shared" si="38"/>
        <v>1530802.9767917977</v>
      </c>
      <c r="G355" s="125">
        <f t="shared" si="41"/>
        <v>10245597.208300868</v>
      </c>
    </row>
    <row r="356" spans="1:7" ht="12.75">
      <c r="A356" s="122">
        <f t="shared" si="39"/>
        <v>335</v>
      </c>
      <c r="B356" s="123">
        <f t="shared" si="35"/>
        <v>46719</v>
      </c>
      <c r="C356" s="124">
        <f t="shared" si="40"/>
        <v>1530802.9767917977</v>
      </c>
      <c r="D356" s="124">
        <f t="shared" si="36"/>
        <v>5957.374918014746</v>
      </c>
      <c r="E356" s="124">
        <f t="shared" si="37"/>
        <v>56062.96709249145</v>
      </c>
      <c r="F356" s="124">
        <f t="shared" si="38"/>
        <v>1474740.0096993062</v>
      </c>
      <c r="G356" s="125">
        <f t="shared" si="41"/>
        <v>10251554.583218884</v>
      </c>
    </row>
    <row r="357" spans="1:7" ht="12.75">
      <c r="A357" s="126">
        <f t="shared" si="39"/>
        <v>336</v>
      </c>
      <c r="B357" s="127">
        <f t="shared" si="35"/>
        <v>46749</v>
      </c>
      <c r="C357" s="128">
        <f t="shared" si="40"/>
        <v>1474740.0096993062</v>
      </c>
      <c r="D357" s="128">
        <f t="shared" si="36"/>
        <v>5739.196537746467</v>
      </c>
      <c r="E357" s="128">
        <f t="shared" si="37"/>
        <v>56281.14547275973</v>
      </c>
      <c r="F357" s="128">
        <f t="shared" si="38"/>
        <v>1418458.8642265466</v>
      </c>
      <c r="G357" s="129">
        <f t="shared" si="41"/>
        <v>10257293.77975663</v>
      </c>
    </row>
  </sheetData>
  <sheetProtection sheet="1" objects="1" scenarios="1"/>
  <printOptions horizontalCentered="1" verticalCentered="1"/>
  <pageMargins left="0.5905511811023623" right="0.5905511811023623" top="0.5905511811023623" bottom="0.5905511811023623" header="0" footer="0"/>
  <pageSetup fitToHeight="2" horizontalDpi="180" verticalDpi="180" orientation="portrait" paperSize="9" scale="80" r:id="rId1"/>
  <headerFooter alignWithMargins="0">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sheetPr codeName="Hoja2"/>
  <dimension ref="A1:BS122"/>
  <sheetViews>
    <sheetView workbookViewId="0" topLeftCell="A10">
      <selection activeCell="G32" sqref="G32"/>
    </sheetView>
  </sheetViews>
  <sheetFormatPr defaultColWidth="11.421875" defaultRowHeight="12.75"/>
  <cols>
    <col min="1" max="1" width="2.7109375" style="0" customWidth="1"/>
    <col min="4" max="4" width="9.7109375" style="0" customWidth="1"/>
    <col min="5" max="5" width="13.7109375" style="0" customWidth="1"/>
    <col min="6" max="6" width="4.7109375" style="0" customWidth="1"/>
    <col min="7" max="7" width="9.7109375" style="0" customWidth="1"/>
    <col min="8" max="8" width="4.7109375" style="0" customWidth="1"/>
    <col min="9" max="23" width="10.7109375" style="0" customWidth="1"/>
  </cols>
  <sheetData>
    <row r="1" spans="1:31" ht="13.5" customHeight="1" thickBot="1">
      <c r="A1" s="4"/>
      <c r="B1" s="4"/>
      <c r="C1" s="4"/>
      <c r="D1" s="4"/>
      <c r="E1" s="4"/>
      <c r="F1" s="14"/>
      <c r="G1" s="4"/>
      <c r="H1" s="4"/>
      <c r="I1" s="4"/>
      <c r="J1" s="4"/>
      <c r="K1" s="4"/>
      <c r="L1" s="4"/>
      <c r="M1" s="4"/>
      <c r="N1" s="4"/>
      <c r="O1" s="4"/>
      <c r="P1" s="4"/>
      <c r="Q1" s="4"/>
      <c r="R1" s="4"/>
      <c r="S1" s="4"/>
      <c r="T1" s="4"/>
      <c r="U1" s="4"/>
      <c r="V1" s="4"/>
      <c r="W1" s="4"/>
      <c r="X1" s="4"/>
      <c r="Y1" s="4"/>
      <c r="Z1" s="4"/>
      <c r="AA1" s="4"/>
      <c r="AB1" s="4"/>
      <c r="AC1" s="4"/>
      <c r="AD1" s="4"/>
      <c r="AE1" s="4"/>
    </row>
    <row r="2" spans="1:31" ht="15" customHeight="1" thickBot="1">
      <c r="A2" s="193" t="s">
        <v>3</v>
      </c>
      <c r="B2" s="1" t="s">
        <v>179</v>
      </c>
      <c r="C2" s="8"/>
      <c r="D2" s="22"/>
      <c r="E2" s="10" t="s">
        <v>49</v>
      </c>
      <c r="F2" s="14"/>
      <c r="G2" s="243" t="s">
        <v>52</v>
      </c>
      <c r="H2" s="4"/>
      <c r="I2" s="23" t="s">
        <v>50</v>
      </c>
      <c r="J2" s="24"/>
      <c r="K2" s="24"/>
      <c r="L2" s="17"/>
      <c r="M2" s="17"/>
      <c r="N2" s="17"/>
      <c r="O2" s="17"/>
      <c r="P2" s="17"/>
      <c r="Q2" s="17"/>
      <c r="R2" s="17"/>
      <c r="S2" s="17"/>
      <c r="T2" s="17"/>
      <c r="U2" s="17"/>
      <c r="V2" s="17"/>
      <c r="W2" s="17"/>
      <c r="X2" s="4"/>
      <c r="Y2" s="4"/>
      <c r="Z2" s="4"/>
      <c r="AA2" s="4"/>
      <c r="AB2" s="4"/>
      <c r="AC2" s="4"/>
      <c r="AD2" s="4"/>
      <c r="AE2" s="4"/>
    </row>
    <row r="3" spans="1:31" ht="12" customHeight="1" thickBot="1">
      <c r="A3" s="4"/>
      <c r="B3" s="296"/>
      <c r="C3" s="297"/>
      <c r="D3" s="298"/>
      <c r="E3" s="301"/>
      <c r="F3" s="12"/>
      <c r="G3" s="286" t="s">
        <v>53</v>
      </c>
      <c r="H3" s="4"/>
      <c r="I3" s="18" t="s">
        <v>55</v>
      </c>
      <c r="J3" s="19" t="s">
        <v>56</v>
      </c>
      <c r="K3" s="19" t="s">
        <v>57</v>
      </c>
      <c r="L3" s="19" t="s">
        <v>58</v>
      </c>
      <c r="M3" s="19" t="s">
        <v>59</v>
      </c>
      <c r="N3" s="19" t="s">
        <v>60</v>
      </c>
      <c r="O3" s="19" t="s">
        <v>61</v>
      </c>
      <c r="P3" s="19" t="s">
        <v>62</v>
      </c>
      <c r="Q3" s="19" t="s">
        <v>63</v>
      </c>
      <c r="R3" s="19" t="s">
        <v>64</v>
      </c>
      <c r="S3" s="19" t="s">
        <v>65</v>
      </c>
      <c r="T3" s="19" t="s">
        <v>66</v>
      </c>
      <c r="U3" s="19" t="s">
        <v>67</v>
      </c>
      <c r="V3" s="20" t="s">
        <v>68</v>
      </c>
      <c r="W3" s="21"/>
      <c r="X3" s="4"/>
      <c r="Y3" s="4"/>
      <c r="Z3" s="4"/>
      <c r="AA3" s="4"/>
      <c r="AB3" s="4"/>
      <c r="AC3" s="4"/>
      <c r="AD3" s="4"/>
      <c r="AE3" s="4"/>
    </row>
    <row r="4" spans="1:54" ht="12" customHeight="1">
      <c r="A4" s="4"/>
      <c r="B4" s="299" t="s">
        <v>41</v>
      </c>
      <c r="C4" s="298"/>
      <c r="D4" s="298"/>
      <c r="E4" s="302"/>
      <c r="F4" s="151"/>
      <c r="G4" s="303"/>
      <c r="H4" s="150"/>
      <c r="I4" s="304">
        <f aca="true" t="shared" si="0" ref="I4:I16">$E4*$G4</f>
        <v>0</v>
      </c>
      <c r="J4" s="304" t="s">
        <v>3</v>
      </c>
      <c r="K4" s="304" t="s">
        <v>3</v>
      </c>
      <c r="L4" s="304" t="s">
        <v>3</v>
      </c>
      <c r="M4" s="304" t="s">
        <v>3</v>
      </c>
      <c r="N4" s="304" t="s">
        <v>3</v>
      </c>
      <c r="O4" s="304" t="s">
        <v>3</v>
      </c>
      <c r="P4" s="304" t="s">
        <v>3</v>
      </c>
      <c r="Q4" s="304" t="s">
        <v>3</v>
      </c>
      <c r="R4" s="305" t="s">
        <v>3</v>
      </c>
      <c r="S4" s="305" t="s">
        <v>3</v>
      </c>
      <c r="T4" s="305" t="s">
        <v>3</v>
      </c>
      <c r="U4" s="305" t="s">
        <v>3</v>
      </c>
      <c r="V4" s="306" t="s">
        <v>3</v>
      </c>
      <c r="W4" s="306"/>
      <c r="X4" s="150"/>
      <c r="Y4" s="150"/>
      <c r="Z4" s="150"/>
      <c r="AA4" s="4"/>
      <c r="AB4" s="4"/>
      <c r="AC4" s="4"/>
      <c r="AD4" s="4"/>
      <c r="AE4" s="4"/>
      <c r="BB4" s="11" t="s">
        <v>3</v>
      </c>
    </row>
    <row r="5" spans="1:71" ht="12" customHeight="1">
      <c r="A5" s="4"/>
      <c r="B5" s="299" t="s">
        <v>159</v>
      </c>
      <c r="C5" s="298"/>
      <c r="D5" s="298"/>
      <c r="E5" s="302"/>
      <c r="F5" s="151"/>
      <c r="G5" s="303"/>
      <c r="H5" s="150"/>
      <c r="I5" s="307">
        <f t="shared" si="0"/>
        <v>0</v>
      </c>
      <c r="J5" s="307">
        <f>IF(BB5&gt;0,+$E5*$G5,0)</f>
        <v>0</v>
      </c>
      <c r="K5" s="307">
        <f aca="true" t="shared" si="1" ref="K5:U16">IF(BC5&gt;0,+$E5*$G5,0)</f>
        <v>0</v>
      </c>
      <c r="L5" s="307">
        <f t="shared" si="1"/>
        <v>0</v>
      </c>
      <c r="M5" s="307">
        <f t="shared" si="1"/>
        <v>0</v>
      </c>
      <c r="N5" s="307">
        <f t="shared" si="1"/>
        <v>0</v>
      </c>
      <c r="O5" s="307">
        <f t="shared" si="1"/>
        <v>0</v>
      </c>
      <c r="P5" s="307">
        <f t="shared" si="1"/>
        <v>0</v>
      </c>
      <c r="Q5" s="307">
        <f t="shared" si="1"/>
        <v>0</v>
      </c>
      <c r="R5" s="307">
        <f t="shared" si="1"/>
        <v>0</v>
      </c>
      <c r="S5" s="307">
        <f t="shared" si="1"/>
        <v>0</v>
      </c>
      <c r="T5" s="307">
        <f t="shared" si="1"/>
        <v>0</v>
      </c>
      <c r="U5" s="307">
        <f t="shared" si="1"/>
        <v>0</v>
      </c>
      <c r="V5" s="308" t="s">
        <v>68</v>
      </c>
      <c r="W5" s="309"/>
      <c r="X5" s="150"/>
      <c r="Y5" s="150"/>
      <c r="Z5" s="150"/>
      <c r="AA5" s="4"/>
      <c r="AB5" s="4"/>
      <c r="AC5" s="4"/>
      <c r="AD5" s="4"/>
      <c r="AE5" s="4"/>
      <c r="BB5" s="11">
        <f>$E5-SUM($I5:I5)</f>
        <v>0</v>
      </c>
      <c r="BC5" s="11">
        <f>$E5-SUM($I5:J5)</f>
        <v>0</v>
      </c>
      <c r="BD5" s="11">
        <f>$E5-SUM($I5:K5)</f>
        <v>0</v>
      </c>
      <c r="BE5" s="11">
        <f>$E5-SUM($I5:L5)</f>
        <v>0</v>
      </c>
      <c r="BF5" s="11">
        <f>$E5-SUM($I5:M5)</f>
        <v>0</v>
      </c>
      <c r="BG5" s="11">
        <f>$E5-SUM($I5:N5)</f>
        <v>0</v>
      </c>
      <c r="BH5" s="11">
        <f>$E5-SUM($I5:O5)</f>
        <v>0</v>
      </c>
      <c r="BI5" s="11">
        <f>$E5-SUM($I5:P5)</f>
        <v>0</v>
      </c>
      <c r="BJ5" s="11">
        <f>$E5-SUM($I5:Q5)</f>
        <v>0</v>
      </c>
      <c r="BK5" s="11">
        <f>$E5-SUM($I5:R5)</f>
        <v>0</v>
      </c>
      <c r="BL5" s="11">
        <f>$E5-SUM($I5:S5)</f>
        <v>0</v>
      </c>
      <c r="BM5" s="11">
        <f>$E5-SUM($I5:T5)</f>
        <v>0</v>
      </c>
      <c r="BN5" s="11">
        <f>$E5-SUM($I5:U5)</f>
        <v>0</v>
      </c>
      <c r="BO5" s="11">
        <f>$E5-SUM($I5:V5)</f>
        <v>0</v>
      </c>
      <c r="BP5" s="11">
        <f>$E5-SUM($I5:W5)</f>
        <v>0</v>
      </c>
      <c r="BQ5" s="11">
        <f>$E5-SUM($I5:X5)</f>
        <v>0</v>
      </c>
      <c r="BR5" s="11">
        <f>$E5-SUM($I5:Y5)</f>
        <v>0</v>
      </c>
      <c r="BS5" s="11">
        <f>$E5-SUM($I5:Z5)</f>
        <v>0</v>
      </c>
    </row>
    <row r="6" spans="1:65" ht="12" customHeight="1">
      <c r="A6" s="4"/>
      <c r="B6" s="299" t="s">
        <v>42</v>
      </c>
      <c r="C6" s="298"/>
      <c r="D6" s="298"/>
      <c r="E6" s="302">
        <v>0</v>
      </c>
      <c r="F6" s="151"/>
      <c r="G6" s="303">
        <v>0.1</v>
      </c>
      <c r="H6" s="150"/>
      <c r="I6" s="310">
        <f t="shared" si="0"/>
        <v>0</v>
      </c>
      <c r="J6" s="310">
        <f aca="true" t="shared" si="2" ref="J6:J14">IF(BB6&gt;0,+$E6*$G6,0)</f>
        <v>0</v>
      </c>
      <c r="K6" s="310">
        <f t="shared" si="1"/>
        <v>0</v>
      </c>
      <c r="L6" s="310">
        <f t="shared" si="1"/>
        <v>0</v>
      </c>
      <c r="M6" s="310">
        <f t="shared" si="1"/>
        <v>0</v>
      </c>
      <c r="N6" s="310">
        <f t="shared" si="1"/>
        <v>0</v>
      </c>
      <c r="O6" s="310">
        <f t="shared" si="1"/>
        <v>0</v>
      </c>
      <c r="P6" s="310">
        <f t="shared" si="1"/>
        <v>0</v>
      </c>
      <c r="Q6" s="310">
        <f t="shared" si="1"/>
        <v>0</v>
      </c>
      <c r="R6" s="310">
        <f t="shared" si="1"/>
        <v>0</v>
      </c>
      <c r="S6" s="304">
        <f t="shared" si="1"/>
        <v>0</v>
      </c>
      <c r="T6" s="304">
        <f t="shared" si="1"/>
        <v>0</v>
      </c>
      <c r="U6" s="304">
        <f t="shared" si="1"/>
        <v>0</v>
      </c>
      <c r="V6" s="306"/>
      <c r="W6" s="306"/>
      <c r="X6" s="150"/>
      <c r="Y6" s="150"/>
      <c r="Z6" s="150"/>
      <c r="AA6" s="4"/>
      <c r="AB6" s="4"/>
      <c r="AC6" s="4"/>
      <c r="AD6" s="4"/>
      <c r="AE6" s="4"/>
      <c r="BB6" s="11">
        <f>$E6-SUM($I6:I6)</f>
        <v>0</v>
      </c>
      <c r="BC6" s="11">
        <f>$E6-SUM($I6:J6)</f>
        <v>0</v>
      </c>
      <c r="BD6" s="11">
        <f>$E6-SUM($I6:K6)</f>
        <v>0</v>
      </c>
      <c r="BE6" s="11">
        <f>$E6-SUM($I6:L6)</f>
        <v>0</v>
      </c>
      <c r="BF6" s="11">
        <f>$E6-SUM($I6:M6)</f>
        <v>0</v>
      </c>
      <c r="BG6" s="11">
        <f>$E6-SUM($I6:N6)</f>
        <v>0</v>
      </c>
      <c r="BH6" s="11">
        <f>$E6-SUM($I6:O6)</f>
        <v>0</v>
      </c>
      <c r="BI6" s="11">
        <f>$E6-SUM($I6:P6)</f>
        <v>0</v>
      </c>
      <c r="BJ6" s="11">
        <f>$E6-SUM($I6:Q6)</f>
        <v>0</v>
      </c>
      <c r="BK6" s="11">
        <f>$E6-SUM($I6:R6)</f>
        <v>0</v>
      </c>
      <c r="BL6" s="11">
        <f>$E6-SUM($I6:S6)</f>
        <v>0</v>
      </c>
      <c r="BM6" s="11">
        <f>$E6-SUM($I6:T6)</f>
        <v>0</v>
      </c>
    </row>
    <row r="7" spans="1:65" ht="12" customHeight="1">
      <c r="A7" s="4"/>
      <c r="B7" s="299" t="s">
        <v>43</v>
      </c>
      <c r="C7" s="298"/>
      <c r="D7" s="298"/>
      <c r="E7" s="302"/>
      <c r="F7" s="151"/>
      <c r="G7" s="303"/>
      <c r="H7" s="150"/>
      <c r="I7" s="310">
        <f t="shared" si="0"/>
        <v>0</v>
      </c>
      <c r="J7" s="310">
        <f t="shared" si="2"/>
        <v>0</v>
      </c>
      <c r="K7" s="310">
        <f t="shared" si="1"/>
        <v>0</v>
      </c>
      <c r="L7" s="310">
        <f t="shared" si="1"/>
        <v>0</v>
      </c>
      <c r="M7" s="310">
        <f t="shared" si="1"/>
        <v>0</v>
      </c>
      <c r="N7" s="310">
        <f t="shared" si="1"/>
        <v>0</v>
      </c>
      <c r="O7" s="310">
        <f t="shared" si="1"/>
        <v>0</v>
      </c>
      <c r="P7" s="310">
        <f t="shared" si="1"/>
        <v>0</v>
      </c>
      <c r="Q7" s="310">
        <f t="shared" si="1"/>
        <v>0</v>
      </c>
      <c r="R7" s="310">
        <f t="shared" si="1"/>
        <v>0</v>
      </c>
      <c r="S7" s="304">
        <f t="shared" si="1"/>
        <v>0</v>
      </c>
      <c r="T7" s="304">
        <f t="shared" si="1"/>
        <v>0</v>
      </c>
      <c r="U7" s="304">
        <f t="shared" si="1"/>
        <v>0</v>
      </c>
      <c r="V7" s="306"/>
      <c r="W7" s="306"/>
      <c r="X7" s="311" t="s">
        <v>3</v>
      </c>
      <c r="Y7" s="150" t="s">
        <v>3</v>
      </c>
      <c r="Z7" s="150"/>
      <c r="AA7" s="4"/>
      <c r="AB7" s="4"/>
      <c r="AC7" s="4"/>
      <c r="AD7" s="4"/>
      <c r="AE7" s="4"/>
      <c r="BB7" s="11">
        <f>$E7-SUM($I7:I7)</f>
        <v>0</v>
      </c>
      <c r="BC7" s="11">
        <f>$E7-SUM($I7:J7)</f>
        <v>0</v>
      </c>
      <c r="BD7" s="11">
        <f>$E7-SUM($I7:K7)</f>
        <v>0</v>
      </c>
      <c r="BE7" s="11">
        <f>$E7-SUM($I7:L7)</f>
        <v>0</v>
      </c>
      <c r="BF7" s="11">
        <f>$E7-SUM($I7:M7)</f>
        <v>0</v>
      </c>
      <c r="BG7" s="11">
        <f>$E7-SUM($I7:N7)</f>
        <v>0</v>
      </c>
      <c r="BH7" s="11">
        <f>$E7-SUM($I7:O7)</f>
        <v>0</v>
      </c>
      <c r="BI7" s="11">
        <f>$E7-SUM($I7:P7)</f>
        <v>0</v>
      </c>
      <c r="BJ7" s="11">
        <f>$E7-SUM($I7:Q7)</f>
        <v>0</v>
      </c>
      <c r="BK7" s="11">
        <f>$E7-SUM($I7:R7)</f>
        <v>0</v>
      </c>
      <c r="BL7" s="11">
        <f>$E7-SUM($I7:S7)</f>
        <v>0</v>
      </c>
      <c r="BM7" s="11">
        <f>$E7-SUM($I7:T7)</f>
        <v>0</v>
      </c>
    </row>
    <row r="8" spans="1:65" ht="12" customHeight="1">
      <c r="A8" s="4"/>
      <c r="B8" s="299" t="s">
        <v>44</v>
      </c>
      <c r="C8" s="298"/>
      <c r="D8" s="298"/>
      <c r="E8" s="302"/>
      <c r="F8" s="151"/>
      <c r="G8" s="303"/>
      <c r="H8" s="150"/>
      <c r="I8" s="310">
        <f t="shared" si="0"/>
        <v>0</v>
      </c>
      <c r="J8" s="310">
        <f t="shared" si="2"/>
        <v>0</v>
      </c>
      <c r="K8" s="310">
        <f t="shared" si="1"/>
        <v>0</v>
      </c>
      <c r="L8" s="310">
        <f t="shared" si="1"/>
        <v>0</v>
      </c>
      <c r="M8" s="310">
        <f t="shared" si="1"/>
        <v>0</v>
      </c>
      <c r="N8" s="310">
        <f t="shared" si="1"/>
        <v>0</v>
      </c>
      <c r="O8" s="310">
        <f t="shared" si="1"/>
        <v>0</v>
      </c>
      <c r="P8" s="310">
        <f t="shared" si="1"/>
        <v>0</v>
      </c>
      <c r="Q8" s="310">
        <f t="shared" si="1"/>
        <v>0</v>
      </c>
      <c r="R8" s="310">
        <f t="shared" si="1"/>
        <v>0</v>
      </c>
      <c r="S8" s="304">
        <f t="shared" si="1"/>
        <v>0</v>
      </c>
      <c r="T8" s="304">
        <f t="shared" si="1"/>
        <v>0</v>
      </c>
      <c r="U8" s="304">
        <f t="shared" si="1"/>
        <v>0</v>
      </c>
      <c r="V8" s="306"/>
      <c r="W8" s="306"/>
      <c r="X8" s="150"/>
      <c r="Y8" s="150"/>
      <c r="Z8" s="150"/>
      <c r="AA8" s="4"/>
      <c r="AB8" s="4"/>
      <c r="AC8" s="4"/>
      <c r="AD8" s="4"/>
      <c r="AE8" s="4"/>
      <c r="BB8" s="11">
        <f>$E8-SUM($I8:I8)</f>
        <v>0</v>
      </c>
      <c r="BC8" s="11">
        <f>$E8-SUM($I8:J8)</f>
        <v>0</v>
      </c>
      <c r="BD8" s="11">
        <f>$E8-SUM($I8:K8)</f>
        <v>0</v>
      </c>
      <c r="BE8" s="11">
        <f>$E8-SUM($I8:L8)</f>
        <v>0</v>
      </c>
      <c r="BF8" s="11">
        <f>$E8-SUM($I8:M8)</f>
        <v>0</v>
      </c>
      <c r="BG8" s="11">
        <f>$E8-SUM($I8:N8)</f>
        <v>0</v>
      </c>
      <c r="BH8" s="11">
        <f>$E8-SUM($I8:O8)</f>
        <v>0</v>
      </c>
      <c r="BI8" s="11">
        <f>$E8-SUM($I8:P8)</f>
        <v>0</v>
      </c>
      <c r="BJ8" s="11">
        <f>$E8-SUM($I8:Q8)</f>
        <v>0</v>
      </c>
      <c r="BK8" s="11">
        <f>$E8-SUM($I8:R8)</f>
        <v>0</v>
      </c>
      <c r="BL8" s="11">
        <f>$E8-SUM($I8:S8)</f>
        <v>0</v>
      </c>
      <c r="BM8" s="11">
        <f>$E8-SUM($I8:T8)</f>
        <v>0</v>
      </c>
    </row>
    <row r="9" spans="1:65" ht="12" customHeight="1">
      <c r="A9" s="4"/>
      <c r="B9" s="299" t="s">
        <v>45</v>
      </c>
      <c r="C9" s="298"/>
      <c r="D9" s="298"/>
      <c r="E9" s="302"/>
      <c r="F9" s="151"/>
      <c r="G9" s="303"/>
      <c r="H9" s="150"/>
      <c r="I9" s="310">
        <f t="shared" si="0"/>
        <v>0</v>
      </c>
      <c r="J9" s="310">
        <f t="shared" si="2"/>
        <v>0</v>
      </c>
      <c r="K9" s="310">
        <f t="shared" si="1"/>
        <v>0</v>
      </c>
      <c r="L9" s="310">
        <f t="shared" si="1"/>
        <v>0</v>
      </c>
      <c r="M9" s="310">
        <f t="shared" si="1"/>
        <v>0</v>
      </c>
      <c r="N9" s="310">
        <f t="shared" si="1"/>
        <v>0</v>
      </c>
      <c r="O9" s="310">
        <f t="shared" si="1"/>
        <v>0</v>
      </c>
      <c r="P9" s="310">
        <f t="shared" si="1"/>
        <v>0</v>
      </c>
      <c r="Q9" s="310">
        <f t="shared" si="1"/>
        <v>0</v>
      </c>
      <c r="R9" s="310">
        <f t="shared" si="1"/>
        <v>0</v>
      </c>
      <c r="S9" s="304">
        <f t="shared" si="1"/>
        <v>0</v>
      </c>
      <c r="T9" s="304">
        <f t="shared" si="1"/>
        <v>0</v>
      </c>
      <c r="U9" s="304">
        <f t="shared" si="1"/>
        <v>0</v>
      </c>
      <c r="V9" s="306"/>
      <c r="W9" s="306"/>
      <c r="X9" s="150"/>
      <c r="Y9" s="150"/>
      <c r="Z9" s="150"/>
      <c r="AA9" s="4"/>
      <c r="AB9" s="4"/>
      <c r="AC9" s="4"/>
      <c r="AD9" s="4"/>
      <c r="AE9" s="4"/>
      <c r="BB9" s="11">
        <f>$E9-SUM($I9:I9)</f>
        <v>0</v>
      </c>
      <c r="BC9" s="11">
        <f>$E9-SUM($I9:J9)</f>
        <v>0</v>
      </c>
      <c r="BD9" s="11">
        <f>$E9-SUM($I9:K9)</f>
        <v>0</v>
      </c>
      <c r="BE9" s="11">
        <f>$E9-SUM($I9:L9)</f>
        <v>0</v>
      </c>
      <c r="BF9" s="11">
        <f>$E9-SUM($I9:M9)</f>
        <v>0</v>
      </c>
      <c r="BG9" s="11">
        <f>$E9-SUM($I9:N9)</f>
        <v>0</v>
      </c>
      <c r="BH9" s="11">
        <f>$E9-SUM($I9:O9)</f>
        <v>0</v>
      </c>
      <c r="BI9" s="11">
        <f>$E9-SUM($I9:P9)</f>
        <v>0</v>
      </c>
      <c r="BJ9" s="11">
        <f>$E9-SUM($I9:Q9)</f>
        <v>0</v>
      </c>
      <c r="BK9" s="11">
        <f>$E9-SUM($I9:R9)</f>
        <v>0</v>
      </c>
      <c r="BL9" s="11">
        <f>$E9-SUM($I9:S9)</f>
        <v>0</v>
      </c>
      <c r="BM9" s="11">
        <f>$E9-SUM($I9:T9)</f>
        <v>0</v>
      </c>
    </row>
    <row r="10" spans="1:65" ht="12" customHeight="1">
      <c r="A10" s="4"/>
      <c r="B10" s="299" t="s">
        <v>46</v>
      </c>
      <c r="C10" s="298"/>
      <c r="D10" s="298"/>
      <c r="E10" s="302"/>
      <c r="F10" s="151"/>
      <c r="G10" s="303"/>
      <c r="H10" s="150"/>
      <c r="I10" s="310">
        <f t="shared" si="0"/>
        <v>0</v>
      </c>
      <c r="J10" s="310">
        <f t="shared" si="2"/>
        <v>0</v>
      </c>
      <c r="K10" s="310">
        <f t="shared" si="1"/>
        <v>0</v>
      </c>
      <c r="L10" s="310">
        <f t="shared" si="1"/>
        <v>0</v>
      </c>
      <c r="M10" s="310">
        <f t="shared" si="1"/>
        <v>0</v>
      </c>
      <c r="N10" s="310">
        <f t="shared" si="1"/>
        <v>0</v>
      </c>
      <c r="O10" s="310">
        <f t="shared" si="1"/>
        <v>0</v>
      </c>
      <c r="P10" s="310">
        <f t="shared" si="1"/>
        <v>0</v>
      </c>
      <c r="Q10" s="310">
        <f t="shared" si="1"/>
        <v>0</v>
      </c>
      <c r="R10" s="310">
        <f t="shared" si="1"/>
        <v>0</v>
      </c>
      <c r="S10" s="304">
        <f t="shared" si="1"/>
        <v>0</v>
      </c>
      <c r="T10" s="304">
        <f t="shared" si="1"/>
        <v>0</v>
      </c>
      <c r="U10" s="304">
        <f t="shared" si="1"/>
        <v>0</v>
      </c>
      <c r="V10" s="306"/>
      <c r="W10" s="306"/>
      <c r="X10" s="150"/>
      <c r="Y10" s="150"/>
      <c r="Z10" s="150"/>
      <c r="AA10" s="4"/>
      <c r="AB10" s="4"/>
      <c r="AC10" s="4"/>
      <c r="AD10" s="4"/>
      <c r="AE10" s="4"/>
      <c r="BA10" t="s">
        <v>3</v>
      </c>
      <c r="BB10" s="11">
        <f>$E10-SUM($I10:I10)</f>
        <v>0</v>
      </c>
      <c r="BC10" s="11">
        <f>$E10-SUM($I10:J10)</f>
        <v>0</v>
      </c>
      <c r="BD10" s="11">
        <f>$E10-SUM($I10:K10)</f>
        <v>0</v>
      </c>
      <c r="BE10" s="11">
        <f>$E10-SUM($I10:L10)</f>
        <v>0</v>
      </c>
      <c r="BF10" s="11">
        <f>$E10-SUM($I10:M10)</f>
        <v>0</v>
      </c>
      <c r="BG10" s="11">
        <f>$E10-SUM($I10:N10)</f>
        <v>0</v>
      </c>
      <c r="BH10" s="11">
        <f>$E10-SUM($I10:O10)</f>
        <v>0</v>
      </c>
      <c r="BI10" s="11">
        <f>$E10-SUM($I10:P10)</f>
        <v>0</v>
      </c>
      <c r="BJ10" s="11">
        <f>$E10-SUM($I10:Q10)</f>
        <v>0</v>
      </c>
      <c r="BK10" s="11">
        <f>$E10-SUM($I10:R10)</f>
        <v>0</v>
      </c>
      <c r="BL10" s="11">
        <f>$E10-SUM($I10:S10)</f>
        <v>0</v>
      </c>
      <c r="BM10" s="11">
        <f>$E10-SUM($I10:T10)</f>
        <v>0</v>
      </c>
    </row>
    <row r="11" spans="1:65" ht="12" customHeight="1">
      <c r="A11" s="4"/>
      <c r="B11" s="299" t="s">
        <v>93</v>
      </c>
      <c r="C11" s="298"/>
      <c r="D11" s="298"/>
      <c r="E11" s="302"/>
      <c r="F11" s="151"/>
      <c r="G11" s="303"/>
      <c r="H11" s="150"/>
      <c r="I11" s="312">
        <f t="shared" si="0"/>
        <v>0</v>
      </c>
      <c r="J11" s="312">
        <f t="shared" si="2"/>
        <v>0</v>
      </c>
      <c r="K11" s="312">
        <f t="shared" si="1"/>
        <v>0</v>
      </c>
      <c r="L11" s="312">
        <f t="shared" si="1"/>
        <v>0</v>
      </c>
      <c r="M11" s="304">
        <f t="shared" si="1"/>
        <v>0</v>
      </c>
      <c r="N11" s="304">
        <f t="shared" si="1"/>
        <v>0</v>
      </c>
      <c r="O11" s="304">
        <f t="shared" si="1"/>
        <v>0</v>
      </c>
      <c r="P11" s="304">
        <f t="shared" si="1"/>
        <v>0</v>
      </c>
      <c r="Q11" s="304">
        <f t="shared" si="1"/>
        <v>0</v>
      </c>
      <c r="R11" s="304">
        <f t="shared" si="1"/>
        <v>0</v>
      </c>
      <c r="S11" s="304">
        <f t="shared" si="1"/>
        <v>0</v>
      </c>
      <c r="T11" s="304">
        <f t="shared" si="1"/>
        <v>0</v>
      </c>
      <c r="U11" s="304">
        <f t="shared" si="1"/>
        <v>0</v>
      </c>
      <c r="V11" s="306"/>
      <c r="W11" s="306"/>
      <c r="X11" s="150"/>
      <c r="Y11" s="150"/>
      <c r="Z11" s="150"/>
      <c r="AA11" s="4"/>
      <c r="AB11" s="4"/>
      <c r="AC11" s="4"/>
      <c r="AD11" s="4"/>
      <c r="AE11" s="4"/>
      <c r="BB11" s="11">
        <f>$E11-SUM($I11:I11)</f>
        <v>0</v>
      </c>
      <c r="BC11" s="11">
        <f>$E11-SUM($I11:J11)</f>
        <v>0</v>
      </c>
      <c r="BD11" s="11">
        <f>$E11-SUM($I11:K11)</f>
        <v>0</v>
      </c>
      <c r="BE11" s="11">
        <f>$E11-SUM($I11:L11)</f>
        <v>0</v>
      </c>
      <c r="BF11" s="11">
        <f>$E11-SUM($I11:M11)</f>
        <v>0</v>
      </c>
      <c r="BG11" s="11">
        <f>$E11-SUM($I11:N11)</f>
        <v>0</v>
      </c>
      <c r="BH11" s="11">
        <f>$E11-SUM($I11:O11)</f>
        <v>0</v>
      </c>
      <c r="BI11" s="11">
        <f>$E11-SUM($I11:P11)</f>
        <v>0</v>
      </c>
      <c r="BJ11" s="11">
        <f>$E11-SUM($I11:Q11)</f>
        <v>0</v>
      </c>
      <c r="BK11" s="11">
        <f>$E11-SUM($I11:R11)</f>
        <v>0</v>
      </c>
      <c r="BL11" s="11">
        <f>$E11-SUM($I11:S11)</f>
        <v>0</v>
      </c>
      <c r="BM11" s="11">
        <f>$E11-SUM($I11:T11)</f>
        <v>0</v>
      </c>
    </row>
    <row r="12" spans="1:65" ht="12" customHeight="1">
      <c r="A12" s="4"/>
      <c r="B12" s="299" t="s">
        <v>100</v>
      </c>
      <c r="C12" s="298"/>
      <c r="D12" s="298"/>
      <c r="E12" s="302"/>
      <c r="F12" s="151"/>
      <c r="G12" s="303"/>
      <c r="H12" s="150"/>
      <c r="I12" s="304">
        <f t="shared" si="0"/>
        <v>0</v>
      </c>
      <c r="J12" s="304">
        <f t="shared" si="2"/>
        <v>0</v>
      </c>
      <c r="K12" s="304">
        <f t="shared" si="1"/>
        <v>0</v>
      </c>
      <c r="L12" s="304">
        <f t="shared" si="1"/>
        <v>0</v>
      </c>
      <c r="M12" s="304">
        <f t="shared" si="1"/>
        <v>0</v>
      </c>
      <c r="N12" s="304">
        <f t="shared" si="1"/>
        <v>0</v>
      </c>
      <c r="O12" s="304">
        <f t="shared" si="1"/>
        <v>0</v>
      </c>
      <c r="P12" s="304">
        <f t="shared" si="1"/>
        <v>0</v>
      </c>
      <c r="Q12" s="304">
        <f t="shared" si="1"/>
        <v>0</v>
      </c>
      <c r="R12" s="304">
        <f t="shared" si="1"/>
        <v>0</v>
      </c>
      <c r="S12" s="304">
        <f t="shared" si="1"/>
        <v>0</v>
      </c>
      <c r="T12" s="304">
        <f t="shared" si="1"/>
        <v>0</v>
      </c>
      <c r="U12" s="304">
        <f t="shared" si="1"/>
        <v>0</v>
      </c>
      <c r="V12" s="306"/>
      <c r="W12" s="306"/>
      <c r="X12" s="150"/>
      <c r="Y12" s="150"/>
      <c r="Z12" s="150"/>
      <c r="AA12" s="4"/>
      <c r="AB12" s="4"/>
      <c r="AC12" s="4"/>
      <c r="AD12" s="4"/>
      <c r="AE12" s="4"/>
      <c r="BB12" s="11" t="s">
        <v>3</v>
      </c>
      <c r="BC12" s="11" t="s">
        <v>3</v>
      </c>
      <c r="BD12" s="11" t="s">
        <v>3</v>
      </c>
      <c r="BE12" s="11" t="s">
        <v>3</v>
      </c>
      <c r="BF12" s="11" t="s">
        <v>3</v>
      </c>
      <c r="BG12" s="11" t="s">
        <v>3</v>
      </c>
      <c r="BH12" s="11" t="s">
        <v>3</v>
      </c>
      <c r="BI12" s="11" t="s">
        <v>3</v>
      </c>
      <c r="BJ12" s="11" t="s">
        <v>3</v>
      </c>
      <c r="BK12" s="11" t="s">
        <v>3</v>
      </c>
      <c r="BL12" s="11" t="s">
        <v>3</v>
      </c>
      <c r="BM12" s="11" t="s">
        <v>3</v>
      </c>
    </row>
    <row r="13" spans="1:65" ht="12" customHeight="1">
      <c r="A13" s="4"/>
      <c r="B13" s="299" t="s">
        <v>47</v>
      </c>
      <c r="C13" s="298"/>
      <c r="D13" s="298"/>
      <c r="E13" s="302"/>
      <c r="F13" s="151"/>
      <c r="G13" s="303"/>
      <c r="H13" s="150"/>
      <c r="I13" s="304">
        <f t="shared" si="0"/>
        <v>0</v>
      </c>
      <c r="J13" s="304">
        <f t="shared" si="2"/>
        <v>0</v>
      </c>
      <c r="K13" s="304">
        <f t="shared" si="1"/>
        <v>0</v>
      </c>
      <c r="L13" s="304">
        <f t="shared" si="1"/>
        <v>0</v>
      </c>
      <c r="M13" s="304">
        <f t="shared" si="1"/>
        <v>0</v>
      </c>
      <c r="N13" s="304">
        <f t="shared" si="1"/>
        <v>0</v>
      </c>
      <c r="O13" s="304">
        <f t="shared" si="1"/>
        <v>0</v>
      </c>
      <c r="P13" s="304">
        <f t="shared" si="1"/>
        <v>0</v>
      </c>
      <c r="Q13" s="304">
        <f t="shared" si="1"/>
        <v>0</v>
      </c>
      <c r="R13" s="304">
        <f t="shared" si="1"/>
        <v>0</v>
      </c>
      <c r="S13" s="304">
        <f t="shared" si="1"/>
        <v>0</v>
      </c>
      <c r="T13" s="304">
        <f t="shared" si="1"/>
        <v>0</v>
      </c>
      <c r="U13" s="304">
        <f t="shared" si="1"/>
        <v>0</v>
      </c>
      <c r="V13" s="306"/>
      <c r="W13" s="306"/>
      <c r="X13" s="150"/>
      <c r="Y13" s="150"/>
      <c r="Z13" s="150"/>
      <c r="AA13" s="4"/>
      <c r="AB13" s="4"/>
      <c r="AC13" s="4"/>
      <c r="AD13" s="4"/>
      <c r="AE13" s="4"/>
      <c r="BB13" s="11" t="s">
        <v>3</v>
      </c>
      <c r="BC13" s="11" t="s">
        <v>3</v>
      </c>
      <c r="BD13" s="11" t="s">
        <v>3</v>
      </c>
      <c r="BE13" s="11" t="s">
        <v>3</v>
      </c>
      <c r="BF13" s="11" t="s">
        <v>3</v>
      </c>
      <c r="BG13" s="11" t="s">
        <v>3</v>
      </c>
      <c r="BH13" s="11" t="s">
        <v>3</v>
      </c>
      <c r="BI13" s="11" t="s">
        <v>3</v>
      </c>
      <c r="BJ13" s="11" t="s">
        <v>3</v>
      </c>
      <c r="BK13" s="11" t="s">
        <v>3</v>
      </c>
      <c r="BL13" s="11" t="s">
        <v>3</v>
      </c>
      <c r="BM13" s="11" t="s">
        <v>3</v>
      </c>
    </row>
    <row r="14" spans="1:65" ht="12" customHeight="1">
      <c r="A14" s="4"/>
      <c r="B14" s="299" t="s">
        <v>48</v>
      </c>
      <c r="C14" s="298"/>
      <c r="D14" s="298"/>
      <c r="E14" s="302"/>
      <c r="F14" s="151"/>
      <c r="G14" s="303"/>
      <c r="H14" s="150"/>
      <c r="I14" s="313">
        <f t="shared" si="0"/>
        <v>0</v>
      </c>
      <c r="J14" s="313">
        <f t="shared" si="2"/>
        <v>0</v>
      </c>
      <c r="K14" s="313">
        <f t="shared" si="1"/>
        <v>0</v>
      </c>
      <c r="L14" s="313">
        <f t="shared" si="1"/>
        <v>0</v>
      </c>
      <c r="M14" s="313">
        <f t="shared" si="1"/>
        <v>0</v>
      </c>
      <c r="N14" s="304">
        <f t="shared" si="1"/>
        <v>0</v>
      </c>
      <c r="O14" s="304">
        <f t="shared" si="1"/>
        <v>0</v>
      </c>
      <c r="P14" s="304">
        <f t="shared" si="1"/>
        <v>0</v>
      </c>
      <c r="Q14" s="304">
        <f t="shared" si="1"/>
        <v>0</v>
      </c>
      <c r="R14" s="304">
        <f t="shared" si="1"/>
        <v>0</v>
      </c>
      <c r="S14" s="304">
        <f t="shared" si="1"/>
        <v>0</v>
      </c>
      <c r="T14" s="304">
        <f t="shared" si="1"/>
        <v>0</v>
      </c>
      <c r="U14" s="304">
        <f t="shared" si="1"/>
        <v>0</v>
      </c>
      <c r="V14" s="306"/>
      <c r="W14" s="306"/>
      <c r="X14" s="150"/>
      <c r="Y14" s="150"/>
      <c r="Z14" s="150"/>
      <c r="AA14" s="4"/>
      <c r="AB14" s="4"/>
      <c r="AC14" s="4"/>
      <c r="AD14" s="4"/>
      <c r="AE14" s="4"/>
      <c r="BB14" s="11">
        <f>$E14-SUM($I14:I14)</f>
        <v>0</v>
      </c>
      <c r="BC14" s="11">
        <f>$E14-SUM($I14:J14)</f>
        <v>0</v>
      </c>
      <c r="BD14" s="11">
        <f>$E14-SUM($I14:K14)</f>
        <v>0</v>
      </c>
      <c r="BE14" s="11">
        <f>$E14-SUM($I14:L14)</f>
        <v>0</v>
      </c>
      <c r="BF14" s="11">
        <f>$E14-SUM($I14:M14)</f>
        <v>0</v>
      </c>
      <c r="BG14" s="11">
        <f>$E14-SUM($I14:N14)</f>
        <v>0</v>
      </c>
      <c r="BH14" s="11">
        <f>$E14-SUM($I14:O14)</f>
        <v>0</v>
      </c>
      <c r="BI14" s="11">
        <f>$E14-SUM($I14:P14)</f>
        <v>0</v>
      </c>
      <c r="BJ14" s="11">
        <f>$E14-SUM($I14:Q14)</f>
        <v>0</v>
      </c>
      <c r="BK14" s="11">
        <f>$E14-SUM($I14:R14)</f>
        <v>0</v>
      </c>
      <c r="BL14" s="11">
        <f>$E14-SUM($I14:S14)</f>
        <v>0</v>
      </c>
      <c r="BM14" s="11">
        <f>$E14-SUM($I14:T14)</f>
        <v>0</v>
      </c>
    </row>
    <row r="15" spans="1:65" ht="12" customHeight="1">
      <c r="A15" s="4"/>
      <c r="B15" s="480" t="s">
        <v>51</v>
      </c>
      <c r="C15" s="481"/>
      <c r="D15" s="481"/>
      <c r="E15" s="302"/>
      <c r="F15" s="151"/>
      <c r="G15" s="303"/>
      <c r="H15" s="150"/>
      <c r="I15" s="455">
        <f t="shared" si="0"/>
        <v>0</v>
      </c>
      <c r="J15" s="455">
        <f>IF(BB15&gt;0,+$E15*$G15,0)</f>
        <v>0</v>
      </c>
      <c r="K15" s="455">
        <f t="shared" si="1"/>
        <v>0</v>
      </c>
      <c r="L15" s="455">
        <f t="shared" si="1"/>
        <v>0</v>
      </c>
      <c r="M15" s="455">
        <f t="shared" si="1"/>
        <v>0</v>
      </c>
      <c r="N15" s="455">
        <f t="shared" si="1"/>
        <v>0</v>
      </c>
      <c r="O15" s="455">
        <f t="shared" si="1"/>
        <v>0</v>
      </c>
      <c r="P15" s="455">
        <f t="shared" si="1"/>
        <v>0</v>
      </c>
      <c r="Q15" s="455">
        <f t="shared" si="1"/>
        <v>0</v>
      </c>
      <c r="R15" s="455">
        <f t="shared" si="1"/>
        <v>0</v>
      </c>
      <c r="S15" s="455">
        <f t="shared" si="1"/>
        <v>0</v>
      </c>
      <c r="T15" s="455">
        <f>IF(BL15&gt;0,+$E15*$G15,0)</f>
        <v>0</v>
      </c>
      <c r="U15" s="455">
        <f>IF(BM15&gt;0,+$E15*$G15,0)</f>
        <v>0</v>
      </c>
      <c r="V15" s="456"/>
      <c r="W15" s="456" t="s">
        <v>3</v>
      </c>
      <c r="X15" s="150"/>
      <c r="Y15" s="150"/>
      <c r="Z15" s="150"/>
      <c r="AA15" s="4"/>
      <c r="AB15" s="4"/>
      <c r="AC15" s="4"/>
      <c r="AD15" s="4"/>
      <c r="AE15" s="4"/>
      <c r="BB15" s="11">
        <f>$E15-SUM($I15:I15)</f>
        <v>0</v>
      </c>
      <c r="BC15" s="11">
        <f>$E15-SUM($I15:J15)</f>
        <v>0</v>
      </c>
      <c r="BD15" s="11">
        <f>$E15-SUM($I15:K15)</f>
        <v>0</v>
      </c>
      <c r="BE15" s="11">
        <f>$E15-SUM($I15:L15)</f>
        <v>0</v>
      </c>
      <c r="BF15" s="11">
        <f>$E15-SUM($I15:M15)</f>
        <v>0</v>
      </c>
      <c r="BG15" s="11">
        <f>$E15-SUM($I15:N15)</f>
        <v>0</v>
      </c>
      <c r="BH15" s="11">
        <f>$E15-SUM($I15:O15)</f>
        <v>0</v>
      </c>
      <c r="BI15" s="11">
        <f>$E15-SUM($I15:P15)</f>
        <v>0</v>
      </c>
      <c r="BJ15" s="11">
        <f>$E15-SUM($I15:Q15)</f>
        <v>0</v>
      </c>
      <c r="BK15" s="11">
        <f>$E15-SUM($I15:R15)</f>
        <v>0</v>
      </c>
      <c r="BL15" s="11">
        <f>$E15-SUM($I15:S15)</f>
        <v>0</v>
      </c>
      <c r="BM15" s="11">
        <f>$E15-SUM($I15:T15)</f>
        <v>0</v>
      </c>
    </row>
    <row r="16" spans="1:65" ht="12" customHeight="1" thickBot="1">
      <c r="A16" s="4"/>
      <c r="B16" s="480" t="s">
        <v>51</v>
      </c>
      <c r="C16" s="481"/>
      <c r="D16" s="481"/>
      <c r="E16" s="314"/>
      <c r="F16" s="151"/>
      <c r="G16" s="315"/>
      <c r="H16" s="150"/>
      <c r="I16" s="455">
        <f t="shared" si="0"/>
        <v>0</v>
      </c>
      <c r="J16" s="455">
        <f>IF(BB16&gt;0,+$E16*$G16,0)</f>
        <v>0</v>
      </c>
      <c r="K16" s="455">
        <f t="shared" si="1"/>
        <v>0</v>
      </c>
      <c r="L16" s="455">
        <f t="shared" si="1"/>
        <v>0</v>
      </c>
      <c r="M16" s="455">
        <f t="shared" si="1"/>
        <v>0</v>
      </c>
      <c r="N16" s="455">
        <f t="shared" si="1"/>
        <v>0</v>
      </c>
      <c r="O16" s="455">
        <f t="shared" si="1"/>
        <v>0</v>
      </c>
      <c r="P16" s="455">
        <f t="shared" si="1"/>
        <v>0</v>
      </c>
      <c r="Q16" s="455">
        <f t="shared" si="1"/>
        <v>0</v>
      </c>
      <c r="R16" s="457">
        <f t="shared" si="1"/>
        <v>0</v>
      </c>
      <c r="S16" s="457">
        <f t="shared" si="1"/>
        <v>0</v>
      </c>
      <c r="T16" s="457">
        <f t="shared" si="1"/>
        <v>0</v>
      </c>
      <c r="U16" s="457">
        <f t="shared" si="1"/>
        <v>0</v>
      </c>
      <c r="V16" s="456" t="s">
        <v>3</v>
      </c>
      <c r="W16" s="456"/>
      <c r="X16" s="150"/>
      <c r="Y16" s="150"/>
      <c r="Z16" s="150"/>
      <c r="AA16" s="4"/>
      <c r="AB16" s="4"/>
      <c r="AC16" s="4"/>
      <c r="AD16" s="4"/>
      <c r="AE16" s="4"/>
      <c r="BB16" s="11">
        <f>$E16-SUM($I16:I16)</f>
        <v>0</v>
      </c>
      <c r="BC16" s="11">
        <f>$E16-SUM($I16:J16)</f>
        <v>0</v>
      </c>
      <c r="BD16" s="11">
        <f>$E16-SUM($I16:K16)</f>
        <v>0</v>
      </c>
      <c r="BE16" s="11">
        <f>$E16-SUM($I16:L16)</f>
        <v>0</v>
      </c>
      <c r="BF16" s="11">
        <f>$E16-SUM($I16:M16)</f>
        <v>0</v>
      </c>
      <c r="BG16" s="11">
        <f>$E16-SUM($I16:N16)</f>
        <v>0</v>
      </c>
      <c r="BH16" s="11">
        <f>$E16-SUM($I16:O16)</f>
        <v>0</v>
      </c>
      <c r="BI16" s="11">
        <f>$E16-SUM($I16:P16)</f>
        <v>0</v>
      </c>
      <c r="BJ16" s="11">
        <f>$E16-SUM($I16:Q16)</f>
        <v>0</v>
      </c>
      <c r="BK16" s="11">
        <f>$E16-SUM($I16:R16)</f>
        <v>0</v>
      </c>
      <c r="BL16" s="11">
        <f>$E16-SUM($I16:S16)</f>
        <v>0</v>
      </c>
      <c r="BM16" s="11">
        <f>$E16-SUM($I16:T16)</f>
        <v>0</v>
      </c>
    </row>
    <row r="17" spans="1:54" ht="13.5" customHeight="1" thickBot="1">
      <c r="A17" s="4"/>
      <c r="B17" s="5"/>
      <c r="C17" s="194"/>
      <c r="D17" s="2"/>
      <c r="E17" s="316">
        <f>SUM(E3:E16)</f>
        <v>0</v>
      </c>
      <c r="F17" s="151"/>
      <c r="G17" s="300" t="s">
        <v>2</v>
      </c>
      <c r="H17" s="317"/>
      <c r="I17" s="318">
        <f aca="true" t="shared" si="3" ref="I17:U17">SUM(I4:I16)</f>
        <v>0</v>
      </c>
      <c r="J17" s="319">
        <f t="shared" si="3"/>
        <v>0</v>
      </c>
      <c r="K17" s="319">
        <f t="shared" si="3"/>
        <v>0</v>
      </c>
      <c r="L17" s="319">
        <f t="shared" si="3"/>
        <v>0</v>
      </c>
      <c r="M17" s="319">
        <f t="shared" si="3"/>
        <v>0</v>
      </c>
      <c r="N17" s="319">
        <f t="shared" si="3"/>
        <v>0</v>
      </c>
      <c r="O17" s="319">
        <f t="shared" si="3"/>
        <v>0</v>
      </c>
      <c r="P17" s="319">
        <f t="shared" si="3"/>
        <v>0</v>
      </c>
      <c r="Q17" s="319">
        <f t="shared" si="3"/>
        <v>0</v>
      </c>
      <c r="R17" s="319">
        <f t="shared" si="3"/>
        <v>0</v>
      </c>
      <c r="S17" s="319">
        <f t="shared" si="3"/>
        <v>0</v>
      </c>
      <c r="T17" s="319">
        <f t="shared" si="3"/>
        <v>0</v>
      </c>
      <c r="U17" s="319">
        <f t="shared" si="3"/>
        <v>0</v>
      </c>
      <c r="V17" s="16" t="s">
        <v>68</v>
      </c>
      <c r="W17" s="16"/>
      <c r="X17" s="150"/>
      <c r="Y17" s="150"/>
      <c r="Z17" s="150"/>
      <c r="AA17" s="4"/>
      <c r="AB17" s="4"/>
      <c r="AC17" s="4"/>
      <c r="AD17" s="4"/>
      <c r="AE17" s="4"/>
      <c r="BB17" s="11" t="s">
        <v>3</v>
      </c>
    </row>
    <row r="18" spans="1:69" ht="13.5" customHeight="1" thickBot="1">
      <c r="A18" s="4"/>
      <c r="B18" s="4"/>
      <c r="C18" s="4"/>
      <c r="D18" s="4"/>
      <c r="E18" s="150"/>
      <c r="F18" s="150"/>
      <c r="G18" s="150"/>
      <c r="H18" s="150"/>
      <c r="I18" s="150"/>
      <c r="J18" s="150"/>
      <c r="K18" s="150"/>
      <c r="L18" s="150"/>
      <c r="M18" s="150"/>
      <c r="N18" s="150"/>
      <c r="O18" s="150"/>
      <c r="P18" s="150"/>
      <c r="Q18" s="150"/>
      <c r="R18" s="150"/>
      <c r="S18" s="150"/>
      <c r="T18" s="150"/>
      <c r="U18" s="150"/>
      <c r="V18" s="150"/>
      <c r="W18" s="150"/>
      <c r="X18" s="150"/>
      <c r="Y18" s="150"/>
      <c r="Z18" s="150"/>
      <c r="AA18" s="4"/>
      <c r="AB18" s="4"/>
      <c r="AC18" s="4"/>
      <c r="AD18" s="4"/>
      <c r="AE18" s="4"/>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row>
    <row r="19" spans="1:69" ht="15" customHeight="1" thickBot="1">
      <c r="A19" s="4"/>
      <c r="B19" s="244" t="s">
        <v>54</v>
      </c>
      <c r="C19" s="195"/>
      <c r="D19" s="195"/>
      <c r="E19" s="320" t="s">
        <v>240</v>
      </c>
      <c r="F19" s="295" t="s">
        <v>136</v>
      </c>
      <c r="G19" s="483">
        <f>IF(E24&gt;E17,E110,"")</f>
      </c>
      <c r="H19" s="483"/>
      <c r="I19" s="483"/>
      <c r="J19" s="483"/>
      <c r="K19" s="483"/>
      <c r="L19" s="150"/>
      <c r="M19" s="150"/>
      <c r="N19" s="150"/>
      <c r="O19" s="150"/>
      <c r="P19" s="150"/>
      <c r="Q19" s="150"/>
      <c r="R19" s="150"/>
      <c r="S19" s="150"/>
      <c r="T19" s="150"/>
      <c r="U19" s="150"/>
      <c r="V19" s="150"/>
      <c r="W19" s="150"/>
      <c r="X19" s="150"/>
      <c r="Y19" s="150"/>
      <c r="Z19" s="150"/>
      <c r="AA19" s="4"/>
      <c r="AB19" s="4"/>
      <c r="AC19" s="4"/>
      <c r="AD19" s="4"/>
      <c r="AE19" s="4"/>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row>
    <row r="20" spans="1:69" ht="12" customHeight="1">
      <c r="A20" s="4"/>
      <c r="B20" s="241" t="s">
        <v>3</v>
      </c>
      <c r="C20" s="240"/>
      <c r="D20" s="240"/>
      <c r="E20" s="322"/>
      <c r="F20" s="295" t="s">
        <v>250</v>
      </c>
      <c r="G20" s="483">
        <f>IF(E24&gt;E17,E111,"")</f>
      </c>
      <c r="H20" s="483"/>
      <c r="I20" s="483"/>
      <c r="J20" s="483"/>
      <c r="K20" s="489"/>
      <c r="L20" s="150"/>
      <c r="M20" s="150"/>
      <c r="N20" s="150"/>
      <c r="O20" s="150"/>
      <c r="P20" s="150"/>
      <c r="Q20" s="150"/>
      <c r="R20" s="150"/>
      <c r="S20" s="150"/>
      <c r="T20" s="150"/>
      <c r="U20" s="150"/>
      <c r="V20" s="150"/>
      <c r="W20" s="150"/>
      <c r="X20" s="150"/>
      <c r="Y20" s="150"/>
      <c r="Z20" s="150"/>
      <c r="AA20" s="4"/>
      <c r="AB20" s="4"/>
      <c r="AC20" s="4"/>
      <c r="AD20" s="4"/>
      <c r="AE20" s="4"/>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row>
    <row r="21" spans="1:69" ht="12.75" customHeight="1">
      <c r="A21" s="4"/>
      <c r="B21" s="299" t="s">
        <v>144</v>
      </c>
      <c r="C21" s="298"/>
      <c r="D21" s="298"/>
      <c r="E21" s="323"/>
      <c r="F21" s="295" t="s">
        <v>137</v>
      </c>
      <c r="G21" s="183" t="s">
        <v>139</v>
      </c>
      <c r="H21" s="150"/>
      <c r="I21" s="185" t="s">
        <v>140</v>
      </c>
      <c r="J21" s="484">
        <f>IF(E22&gt;E17,E101,"")</f>
      </c>
      <c r="K21" s="484"/>
      <c r="L21" s="484"/>
      <c r="M21" s="150"/>
      <c r="N21" s="150"/>
      <c r="O21" s="150"/>
      <c r="P21" s="150"/>
      <c r="Q21" s="150"/>
      <c r="R21" s="150"/>
      <c r="S21" s="150"/>
      <c r="T21" s="150"/>
      <c r="U21" s="150"/>
      <c r="V21" s="150"/>
      <c r="W21" s="150"/>
      <c r="X21" s="150"/>
      <c r="Y21" s="150"/>
      <c r="Z21" s="150"/>
      <c r="AA21" s="4"/>
      <c r="AB21" s="4"/>
      <c r="AC21" s="4"/>
      <c r="AD21" s="4"/>
      <c r="AE21" s="4"/>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row>
    <row r="22" spans="1:69" ht="12.75" customHeight="1">
      <c r="A22" s="4"/>
      <c r="B22" s="299" t="s">
        <v>94</v>
      </c>
      <c r="C22" s="298"/>
      <c r="D22" s="298"/>
      <c r="E22" s="323"/>
      <c r="F22" s="295" t="s">
        <v>138</v>
      </c>
      <c r="G22" s="184" t="s">
        <v>177</v>
      </c>
      <c r="H22" s="186" t="s">
        <v>142</v>
      </c>
      <c r="I22" s="184" t="s">
        <v>141</v>
      </c>
      <c r="J22" s="484">
        <f>IF(E22&gt;E17,E102,"")</f>
      </c>
      <c r="K22" s="484"/>
      <c r="L22" s="484"/>
      <c r="M22" s="150"/>
      <c r="N22" s="150"/>
      <c r="O22" s="150"/>
      <c r="P22" s="150"/>
      <c r="Q22" s="150"/>
      <c r="R22" s="150"/>
      <c r="S22" s="150"/>
      <c r="T22" s="150"/>
      <c r="U22" s="150"/>
      <c r="V22" s="150"/>
      <c r="W22" s="150"/>
      <c r="X22" s="150"/>
      <c r="Y22" s="150"/>
      <c r="Z22" s="150"/>
      <c r="AA22" s="4"/>
      <c r="AB22" s="4"/>
      <c r="AC22" s="4"/>
      <c r="AD22" s="4"/>
      <c r="AE22" s="4"/>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row>
    <row r="23" spans="1:69" ht="12.75" customHeight="1">
      <c r="A23" s="4"/>
      <c r="B23" s="299" t="s">
        <v>134</v>
      </c>
      <c r="C23" s="298"/>
      <c r="D23" s="298"/>
      <c r="E23" s="324">
        <f>IF(E100&lt;0,0,E100)</f>
        <v>0</v>
      </c>
      <c r="F23" s="325">
        <v>15</v>
      </c>
      <c r="G23" s="408">
        <v>12</v>
      </c>
      <c r="H23" s="404">
        <v>6</v>
      </c>
      <c r="I23" s="326">
        <v>36556</v>
      </c>
      <c r="J23" s="484">
        <f>IF(E22&gt;E17,E103,"")</f>
      </c>
      <c r="K23" s="484"/>
      <c r="L23" s="484"/>
      <c r="M23" s="150"/>
      <c r="N23" s="150"/>
      <c r="O23" s="150"/>
      <c r="P23" s="150"/>
      <c r="Q23" s="150"/>
      <c r="R23" s="150"/>
      <c r="S23" s="150"/>
      <c r="T23" s="150"/>
      <c r="U23" s="150"/>
      <c r="V23" s="150"/>
      <c r="W23" s="150"/>
      <c r="X23" s="150"/>
      <c r="Y23" s="150"/>
      <c r="Z23" s="150"/>
      <c r="AA23" s="4"/>
      <c r="AB23" s="4"/>
      <c r="AC23" s="4"/>
      <c r="AD23" s="4"/>
      <c r="AE23" s="4"/>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row>
    <row r="24" spans="1:71" ht="12.75" customHeight="1">
      <c r="A24" s="4"/>
      <c r="B24" s="299" t="s">
        <v>32</v>
      </c>
      <c r="C24" s="298"/>
      <c r="D24" s="298"/>
      <c r="E24" s="323">
        <v>0</v>
      </c>
      <c r="F24" s="327">
        <v>2</v>
      </c>
      <c r="G24" s="479">
        <v>12</v>
      </c>
      <c r="H24" s="405"/>
      <c r="I24" s="328">
        <v>36556</v>
      </c>
      <c r="J24" s="484">
        <f>IF(E22&gt;E17,E104,"")</f>
      </c>
      <c r="K24" s="484"/>
      <c r="L24" s="484"/>
      <c r="M24" s="150"/>
      <c r="N24" s="150"/>
      <c r="O24" s="150"/>
      <c r="P24" s="150"/>
      <c r="Q24" s="150"/>
      <c r="R24" s="150"/>
      <c r="S24" s="150"/>
      <c r="T24" s="150"/>
      <c r="U24" s="150"/>
      <c r="V24" s="150"/>
      <c r="W24" s="150"/>
      <c r="X24" s="150"/>
      <c r="Y24" s="150"/>
      <c r="Z24" s="150"/>
      <c r="AA24" s="4"/>
      <c r="AB24" s="4"/>
      <c r="AC24" s="4"/>
      <c r="AD24" s="4"/>
      <c r="AE24" s="4"/>
      <c r="AF24" s="15"/>
      <c r="AG24" s="15"/>
      <c r="AH24" s="15"/>
      <c r="AI24" s="15"/>
      <c r="AJ24" s="15"/>
      <c r="AK24" s="15"/>
      <c r="AL24" s="15"/>
      <c r="AM24" s="15"/>
      <c r="AN24" s="15"/>
      <c r="AO24" s="15"/>
      <c r="AP24" s="15"/>
      <c r="AQ24" s="15"/>
      <c r="AR24" s="15"/>
      <c r="AS24" s="15"/>
      <c r="AT24" s="15"/>
      <c r="AU24" s="15"/>
      <c r="AV24" s="15"/>
      <c r="AW24" s="15"/>
      <c r="AX24" s="15"/>
      <c r="AY24" s="15"/>
      <c r="AZ24" s="15"/>
      <c r="BA24" s="15"/>
      <c r="BB24" s="11">
        <f>$E24-SUM($G24:G24)</f>
        <v>-12</v>
      </c>
      <c r="BC24" s="11">
        <f>$E24-SUM($I24:J24)</f>
        <v>-36556</v>
      </c>
      <c r="BD24" s="11">
        <f>$E24-SUM($I24:K24)</f>
        <v>-36556</v>
      </c>
      <c r="BE24" s="11">
        <f>$E24-SUM($I24:L24)</f>
        <v>-36556</v>
      </c>
      <c r="BF24" s="11">
        <f>$E24-SUM($I24:M24)</f>
        <v>-36556</v>
      </c>
      <c r="BG24" s="11">
        <f>$E24-SUM($I24:N24)</f>
        <v>-36556</v>
      </c>
      <c r="BH24" s="11">
        <f>$E24-SUM($I24:O24)</f>
        <v>-36556</v>
      </c>
      <c r="BI24" s="11">
        <f>$E24-SUM($I24:P24)</f>
        <v>-36556</v>
      </c>
      <c r="BJ24" s="11">
        <f>$E24-SUM($I24:Q24)</f>
        <v>-36556</v>
      </c>
      <c r="BK24" s="11">
        <f>$E24-SUM($I24:R24)</f>
        <v>-36556</v>
      </c>
      <c r="BL24" s="11">
        <f>$E24-SUM($I24:S24)</f>
        <v>-36556</v>
      </c>
      <c r="BM24" s="11">
        <f>$E24-SUM($I24:T24)</f>
        <v>-36556</v>
      </c>
      <c r="BN24" s="11">
        <f>$E24-SUM($I24:U24)</f>
        <v>-36556</v>
      </c>
      <c r="BO24" s="11">
        <f>$E24-SUM($I24:V24)</f>
        <v>-36556</v>
      </c>
      <c r="BP24" s="11">
        <f>$E24-SUM($I24:W24)</f>
        <v>-36556</v>
      </c>
      <c r="BQ24" s="11">
        <f>$E24-SUM($I24:X24)</f>
        <v>-36556</v>
      </c>
      <c r="BR24" s="11">
        <f>$E24-SUM($I24:Y24)</f>
        <v>-36556</v>
      </c>
      <c r="BS24" s="11">
        <f>$E24-SUM($I24:Z24)</f>
        <v>-36556</v>
      </c>
    </row>
    <row r="25" spans="1:69" ht="12.75" customHeight="1" thickBot="1">
      <c r="A25" s="4"/>
      <c r="B25" s="299" t="s">
        <v>5</v>
      </c>
      <c r="C25" s="298"/>
      <c r="D25" s="298"/>
      <c r="E25" s="329">
        <f>SUM(INGRESOS!D22:D29)</f>
        <v>0</v>
      </c>
      <c r="F25" s="410" t="s">
        <v>3</v>
      </c>
      <c r="G25" s="330"/>
      <c r="H25" s="406" t="s">
        <v>3</v>
      </c>
      <c r="I25" s="331" t="s">
        <v>3</v>
      </c>
      <c r="J25" s="485">
        <f>IF(E22&gt;E17,E105,"")</f>
      </c>
      <c r="K25" s="484"/>
      <c r="L25" s="484"/>
      <c r="M25" s="150"/>
      <c r="N25" s="150"/>
      <c r="O25" s="150"/>
      <c r="P25" s="150"/>
      <c r="Q25" s="150"/>
      <c r="R25" s="150"/>
      <c r="S25" s="150"/>
      <c r="T25" s="150"/>
      <c r="U25" s="150"/>
      <c r="V25" s="150"/>
      <c r="W25" s="150"/>
      <c r="X25" s="150"/>
      <c r="Y25" s="150"/>
      <c r="Z25" s="150"/>
      <c r="AA25" s="4"/>
      <c r="AB25" s="4"/>
      <c r="AC25" s="4"/>
      <c r="AD25" s="4"/>
      <c r="AE25" s="4"/>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row>
    <row r="26" spans="1:69" ht="13.5" customHeight="1" thickBot="1">
      <c r="A26" s="4"/>
      <c r="B26" s="300" t="s">
        <v>216</v>
      </c>
      <c r="C26" s="6"/>
      <c r="D26" s="6"/>
      <c r="E26" s="316">
        <f>SUM(E21:E25)</f>
        <v>0</v>
      </c>
      <c r="F26" s="411"/>
      <c r="G26" s="332" t="s">
        <v>3</v>
      </c>
      <c r="H26" s="407" t="s">
        <v>3</v>
      </c>
      <c r="I26" s="332"/>
      <c r="J26" s="485"/>
      <c r="K26" s="484"/>
      <c r="L26" s="484"/>
      <c r="M26" s="150"/>
      <c r="N26" s="150"/>
      <c r="O26" s="150"/>
      <c r="P26" s="150"/>
      <c r="Q26" s="150"/>
      <c r="R26" s="150"/>
      <c r="S26" s="150"/>
      <c r="T26" s="150"/>
      <c r="U26" s="150"/>
      <c r="V26" s="150"/>
      <c r="W26" s="150"/>
      <c r="X26" s="150"/>
      <c r="Y26" s="150"/>
      <c r="Z26" s="150"/>
      <c r="AA26" s="4"/>
      <c r="AB26" s="4"/>
      <c r="AC26" s="4"/>
      <c r="AD26" s="4"/>
      <c r="AE26" s="4"/>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row>
    <row r="27" spans="1:69" ht="12.75" customHeight="1">
      <c r="A27" s="4"/>
      <c r="B27" s="299" t="s">
        <v>133</v>
      </c>
      <c r="C27" s="298"/>
      <c r="D27" s="298"/>
      <c r="E27" s="329">
        <f>TESORERIA!C13</f>
        <v>0</v>
      </c>
      <c r="F27" s="325">
        <v>100000000</v>
      </c>
      <c r="G27" s="476">
        <v>12</v>
      </c>
      <c r="H27" s="408">
        <v>0</v>
      </c>
      <c r="I27" s="326">
        <v>36556</v>
      </c>
      <c r="J27" s="484"/>
      <c r="K27" s="484"/>
      <c r="L27" s="484"/>
      <c r="M27" s="150"/>
      <c r="N27" s="150"/>
      <c r="O27" s="150"/>
      <c r="P27" s="150"/>
      <c r="Q27" s="150"/>
      <c r="R27" s="150"/>
      <c r="S27" s="150"/>
      <c r="T27" s="150"/>
      <c r="U27" s="150"/>
      <c r="V27" s="150"/>
      <c r="W27" s="150"/>
      <c r="X27" s="150"/>
      <c r="Y27" s="150"/>
      <c r="Z27" s="150"/>
      <c r="AA27" s="4"/>
      <c r="AB27" s="4"/>
      <c r="AC27" s="4"/>
      <c r="AD27" s="4"/>
      <c r="AE27" s="4"/>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row>
    <row r="28" spans="1:69" ht="12.75" customHeight="1">
      <c r="A28" s="4"/>
      <c r="B28" s="299" t="s">
        <v>221</v>
      </c>
      <c r="C28" s="298"/>
      <c r="D28" s="298"/>
      <c r="E28" s="329">
        <f>TESORERIA!C14</f>
        <v>0</v>
      </c>
      <c r="F28" s="477">
        <v>1</v>
      </c>
      <c r="G28" s="478">
        <v>1</v>
      </c>
      <c r="H28" s="409">
        <v>8</v>
      </c>
      <c r="I28" s="391">
        <v>36556</v>
      </c>
      <c r="J28" s="150"/>
      <c r="K28" s="150"/>
      <c r="L28" s="150"/>
      <c r="M28" s="150"/>
      <c r="N28" s="150"/>
      <c r="O28" s="150"/>
      <c r="P28" s="150"/>
      <c r="Q28" s="150"/>
      <c r="R28" s="150"/>
      <c r="S28" s="150"/>
      <c r="T28" s="150"/>
      <c r="U28" s="150"/>
      <c r="V28" s="150"/>
      <c r="W28" s="150"/>
      <c r="X28" s="150"/>
      <c r="Y28" s="150"/>
      <c r="Z28" s="150"/>
      <c r="AA28" s="4"/>
      <c r="AB28" s="4"/>
      <c r="AC28" s="4"/>
      <c r="AD28" s="4"/>
      <c r="AE28" s="4"/>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row>
    <row r="29" spans="1:69" ht="12.75" customHeight="1" thickBot="1">
      <c r="A29" s="4"/>
      <c r="B29" s="299"/>
      <c r="C29" s="298"/>
      <c r="D29" s="298"/>
      <c r="E29" s="322"/>
      <c r="F29" s="150"/>
      <c r="G29" s="483">
        <f>IF(E26&gt;E17,E120,"")</f>
      </c>
      <c r="H29" s="150"/>
      <c r="I29" s="150"/>
      <c r="J29" s="150"/>
      <c r="K29" s="150"/>
      <c r="L29" s="150"/>
      <c r="M29" s="150"/>
      <c r="N29" s="150"/>
      <c r="O29" s="150"/>
      <c r="P29" s="150"/>
      <c r="Q29" s="150"/>
      <c r="R29" s="150"/>
      <c r="S29" s="150"/>
      <c r="T29" s="150"/>
      <c r="U29" s="150"/>
      <c r="V29" s="150"/>
      <c r="W29" s="150"/>
      <c r="X29" s="150"/>
      <c r="Y29" s="150"/>
      <c r="Z29" s="150"/>
      <c r="AA29" s="4"/>
      <c r="AB29" s="4"/>
      <c r="AC29" s="4"/>
      <c r="AD29" s="4"/>
      <c r="AE29" s="4"/>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row>
    <row r="30" spans="1:69" ht="13.5" customHeight="1" thickBot="1">
      <c r="A30" s="4"/>
      <c r="B30" s="300" t="s">
        <v>217</v>
      </c>
      <c r="C30" s="6"/>
      <c r="D30" s="194"/>
      <c r="E30" s="316">
        <f>SUM(E27:E29)</f>
        <v>0</v>
      </c>
      <c r="F30" s="150"/>
      <c r="G30" s="483">
        <f>IF(E26&gt;E17,E121,"")</f>
      </c>
      <c r="H30" s="150"/>
      <c r="I30" s="150"/>
      <c r="J30" s="150"/>
      <c r="K30" s="150"/>
      <c r="L30" s="150"/>
      <c r="M30" s="150"/>
      <c r="N30" s="150"/>
      <c r="O30" s="150"/>
      <c r="P30" s="150"/>
      <c r="Q30" s="150"/>
      <c r="R30" s="150"/>
      <c r="S30" s="150"/>
      <c r="T30" s="150"/>
      <c r="U30" s="150"/>
      <c r="V30" s="150"/>
      <c r="W30" s="150"/>
      <c r="X30" s="150"/>
      <c r="Y30" s="150"/>
      <c r="Z30" s="150"/>
      <c r="AA30" s="4"/>
      <c r="AB30" s="4"/>
      <c r="AC30" s="4"/>
      <c r="AD30" s="4"/>
      <c r="AE30" s="4"/>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row>
    <row r="31" spans="1:69" ht="12.75" customHeight="1">
      <c r="A31" s="4"/>
      <c r="B31" s="26"/>
      <c r="C31" s="4"/>
      <c r="D31" s="4"/>
      <c r="E31" s="4"/>
      <c r="F31" s="4"/>
      <c r="G31" s="483">
        <f>IF(E26&gt;E17,E122,"")</f>
      </c>
      <c r="H31" s="4"/>
      <c r="I31" s="4"/>
      <c r="J31" s="4"/>
      <c r="K31" s="4"/>
      <c r="L31" s="4"/>
      <c r="M31" s="4"/>
      <c r="N31" s="4"/>
      <c r="O31" s="4"/>
      <c r="P31" s="4"/>
      <c r="Q31" s="4"/>
      <c r="R31" s="4"/>
      <c r="S31" s="4"/>
      <c r="T31" s="4"/>
      <c r="U31" s="4"/>
      <c r="V31" s="4"/>
      <c r="W31" s="4"/>
      <c r="X31" s="4"/>
      <c r="Y31" s="4"/>
      <c r="Z31" s="4"/>
      <c r="AA31" s="4"/>
      <c r="AB31" s="4"/>
      <c r="AC31" s="4"/>
      <c r="AD31" s="4"/>
      <c r="AE31" s="4"/>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row>
    <row r="32" spans="1:69" ht="15" customHeight="1">
      <c r="A32" s="4"/>
      <c r="B32" s="4"/>
      <c r="C32" s="26"/>
      <c r="D32" s="26"/>
      <c r="E32" s="26"/>
      <c r="F32" s="26"/>
      <c r="G32" s="26"/>
      <c r="H32" s="4"/>
      <c r="I32" s="4"/>
      <c r="J32" s="4"/>
      <c r="K32" s="4"/>
      <c r="L32" s="4"/>
      <c r="M32" s="4"/>
      <c r="N32" s="4"/>
      <c r="O32" s="4"/>
      <c r="P32" s="4"/>
      <c r="Q32" s="4"/>
      <c r="R32" s="4"/>
      <c r="S32" s="4"/>
      <c r="T32" s="4"/>
      <c r="U32" s="4"/>
      <c r="V32" s="4"/>
      <c r="W32" s="4"/>
      <c r="X32" s="4"/>
      <c r="Y32" s="4"/>
      <c r="Z32" s="4"/>
      <c r="AA32" s="4"/>
      <c r="AB32" s="4"/>
      <c r="AC32" s="4"/>
      <c r="AD32" s="4"/>
      <c r="AE32" s="4"/>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row>
    <row r="33" spans="1:69" ht="1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row>
    <row r="34" spans="1:69"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row>
    <row r="35" spans="1:69"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row>
    <row r="36" spans="1:69"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row>
    <row r="37" spans="1:69"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row>
    <row r="38" spans="1:69"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row>
    <row r="39" spans="1:69"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row>
    <row r="40" spans="1:69"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row>
    <row r="41" spans="1:69"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row>
    <row r="42" spans="1:69"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row>
    <row r="43" spans="1:69"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row>
    <row r="44" spans="1:69"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row>
    <row r="45" spans="1:69"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row>
    <row r="46" spans="2:69" ht="12.7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row>
    <row r="47" spans="1:69" ht="12.75">
      <c r="A47" s="4"/>
      <c r="B47" s="4"/>
      <c r="C47" s="4"/>
      <c r="D47" s="4"/>
      <c r="E47" s="4" t="s">
        <v>3</v>
      </c>
      <c r="F47" s="4"/>
      <c r="G47" s="4"/>
      <c r="H47" s="4"/>
      <c r="I47" s="4"/>
      <c r="J47" s="4"/>
      <c r="K47" s="4"/>
      <c r="L47" s="4"/>
      <c r="M47" s="4"/>
      <c r="N47" s="4"/>
      <c r="O47" s="4"/>
      <c r="P47" s="4"/>
      <c r="Q47" s="4"/>
      <c r="R47" s="4"/>
      <c r="S47" s="4"/>
      <c r="T47" s="4"/>
      <c r="U47" s="4"/>
      <c r="V47" s="4"/>
      <c r="W47" s="4"/>
      <c r="X47" s="4"/>
      <c r="Y47" s="4"/>
      <c r="Z47" s="4"/>
      <c r="AA47" s="4"/>
      <c r="AB47" s="4"/>
      <c r="AC47" s="4"/>
      <c r="AD47" s="4"/>
      <c r="AE47" s="4"/>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row>
    <row r="48" spans="1:69"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row>
    <row r="49" spans="1:69"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row>
    <row r="50" spans="1:69"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row>
    <row r="51" spans="1:69"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row>
    <row r="52" spans="1:69"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row>
    <row r="53" spans="3:69" ht="12.75">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row>
    <row r="54" spans="32:69" ht="12.7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row>
    <row r="55" spans="32:69" ht="12.7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row>
    <row r="100" ht="12.75" hidden="1">
      <c r="E100" s="11">
        <f>+E17-SUM(E21:E22)-SUM(E24:E25)</f>
        <v>0</v>
      </c>
    </row>
    <row r="101" spans="5:8" ht="12.75">
      <c r="E101" s="486" t="s">
        <v>286</v>
      </c>
      <c r="F101" s="482"/>
      <c r="G101" s="482"/>
      <c r="H101" s="482"/>
    </row>
    <row r="102" spans="5:8" ht="12.75">
      <c r="E102" s="482" t="s">
        <v>287</v>
      </c>
      <c r="F102" s="482"/>
      <c r="G102" s="482"/>
      <c r="H102" s="482"/>
    </row>
    <row r="103" spans="5:8" ht="12.75">
      <c r="E103" s="482" t="s">
        <v>288</v>
      </c>
      <c r="F103" s="482"/>
      <c r="G103" s="482"/>
      <c r="H103" s="482"/>
    </row>
    <row r="104" spans="5:8" ht="12.75">
      <c r="E104" s="482" t="s">
        <v>289</v>
      </c>
      <c r="F104" s="482"/>
      <c r="G104" s="482"/>
      <c r="H104" s="482"/>
    </row>
    <row r="105" ht="12.75">
      <c r="E105" t="s">
        <v>298</v>
      </c>
    </row>
    <row r="110" ht="12.75">
      <c r="E110" t="s">
        <v>290</v>
      </c>
    </row>
    <row r="111" ht="12.75">
      <c r="E111" t="s">
        <v>291</v>
      </c>
    </row>
    <row r="120" ht="12.75">
      <c r="E120" t="s">
        <v>293</v>
      </c>
    </row>
    <row r="121" ht="12.75">
      <c r="E121" t="s">
        <v>292</v>
      </c>
    </row>
    <row r="122" ht="12.75">
      <c r="E122" t="s">
        <v>294</v>
      </c>
    </row>
  </sheetData>
  <sheetProtection sheet="1" objects="1" scenarios="1"/>
  <printOptions horizontalCentered="1" verticalCentered="1"/>
  <pageMargins left="0.75" right="0.75" top="1" bottom="1" header="0" footer="0"/>
  <pageSetup horizontalDpi="360" verticalDpi="360" orientation="landscape" paperSize="9" scale="70" r:id="rId4"/>
  <drawing r:id="rId3"/>
  <legacyDrawing r:id="rId2"/>
</worksheet>
</file>

<file path=xl/worksheets/sheet3.xml><?xml version="1.0" encoding="utf-8"?>
<worksheet xmlns="http://schemas.openxmlformats.org/spreadsheetml/2006/main" xmlns:r="http://schemas.openxmlformats.org/officeDocument/2006/relationships">
  <sheetPr codeName="Hoja3"/>
  <dimension ref="A1:BL173"/>
  <sheetViews>
    <sheetView workbookViewId="0" topLeftCell="A8">
      <selection activeCell="D4" sqref="D4"/>
    </sheetView>
  </sheetViews>
  <sheetFormatPr defaultColWidth="11.421875" defaultRowHeight="12.75"/>
  <cols>
    <col min="1" max="1" width="1.7109375" style="0" customWidth="1"/>
    <col min="2" max="2" width="16.7109375" style="0" customWidth="1"/>
    <col min="3" max="3" width="7.7109375" style="0" customWidth="1"/>
    <col min="4" max="4" width="11.7109375" style="0" customWidth="1"/>
    <col min="5" max="5" width="4.7109375" style="0" customWidth="1"/>
    <col min="6" max="6" width="11.7109375" style="0" customWidth="1"/>
    <col min="7" max="7" width="9.8515625" style="0" customWidth="1"/>
    <col min="8" max="8" width="2.7109375" style="0" customWidth="1"/>
    <col min="9" max="15" width="9.7109375" style="0" customWidth="1"/>
  </cols>
  <sheetData>
    <row r="1" spans="1:14" ht="12" customHeight="1" thickBot="1">
      <c r="A1" s="4"/>
      <c r="B1" s="4"/>
      <c r="C1" s="4"/>
      <c r="D1" s="4"/>
      <c r="E1" s="4"/>
      <c r="F1" s="4"/>
      <c r="G1" s="4"/>
      <c r="H1" s="4"/>
      <c r="I1" s="4"/>
      <c r="J1" s="4"/>
      <c r="K1" s="4"/>
      <c r="L1" s="4"/>
      <c r="M1" s="4"/>
      <c r="N1" s="4"/>
    </row>
    <row r="2" spans="1:14" ht="15.75" thickBot="1">
      <c r="A2" s="4"/>
      <c r="B2" s="1" t="s">
        <v>0</v>
      </c>
      <c r="C2" s="386" t="s">
        <v>242</v>
      </c>
      <c r="D2" s="273" t="s">
        <v>12</v>
      </c>
      <c r="E2" s="272" t="s">
        <v>245</v>
      </c>
      <c r="F2" s="272" t="s">
        <v>1</v>
      </c>
      <c r="G2" s="274" t="s">
        <v>246</v>
      </c>
      <c r="H2" s="379"/>
      <c r="I2" s="373" t="s">
        <v>248</v>
      </c>
      <c r="J2" s="382"/>
      <c r="K2" s="377" t="s">
        <v>1</v>
      </c>
      <c r="L2" s="376"/>
      <c r="M2" s="4"/>
      <c r="N2" s="4"/>
    </row>
    <row r="3" spans="1:14" ht="12" customHeight="1">
      <c r="A3" s="4"/>
      <c r="B3" s="27"/>
      <c r="C3" s="348"/>
      <c r="D3" s="349" t="s">
        <v>3</v>
      </c>
      <c r="E3" s="350" t="s">
        <v>3</v>
      </c>
      <c r="F3" s="339" t="s">
        <v>3</v>
      </c>
      <c r="G3" s="340" t="s">
        <v>3</v>
      </c>
      <c r="H3" s="151"/>
      <c r="I3" s="468"/>
      <c r="J3" s="469"/>
      <c r="K3" s="381"/>
      <c r="L3" s="12"/>
      <c r="M3" s="4"/>
      <c r="N3" s="4"/>
    </row>
    <row r="4" spans="1:14" ht="12" customHeight="1">
      <c r="A4" s="4"/>
      <c r="B4" s="464" t="s">
        <v>4</v>
      </c>
      <c r="C4" s="374">
        <v>1</v>
      </c>
      <c r="D4" s="351"/>
      <c r="E4" s="352">
        <v>16</v>
      </c>
      <c r="F4" s="341">
        <f>C4*D4</f>
        <v>0</v>
      </c>
      <c r="G4" s="342">
        <f>F4*E4/100</f>
        <v>0</v>
      </c>
      <c r="H4" s="380"/>
      <c r="I4" s="464" t="s">
        <v>9</v>
      </c>
      <c r="J4" s="383"/>
      <c r="K4" s="323">
        <v>0</v>
      </c>
      <c r="L4" s="12"/>
      <c r="M4" s="4"/>
      <c r="N4" s="4"/>
    </row>
    <row r="5" spans="1:14" ht="12" customHeight="1">
      <c r="A5" s="4"/>
      <c r="B5" s="464" t="s">
        <v>244</v>
      </c>
      <c r="C5" s="374"/>
      <c r="D5" s="351"/>
      <c r="E5" s="352">
        <v>7</v>
      </c>
      <c r="F5" s="341">
        <f aca="true" t="shared" si="0" ref="F5:F16">C5*D5</f>
        <v>0</v>
      </c>
      <c r="G5" s="342">
        <f aca="true" t="shared" si="1" ref="G5:G16">F5*E5/100</f>
        <v>0</v>
      </c>
      <c r="H5" s="380"/>
      <c r="I5" s="464" t="s">
        <v>10</v>
      </c>
      <c r="J5" s="383"/>
      <c r="K5" s="323">
        <v>0</v>
      </c>
      <c r="L5" s="12"/>
      <c r="M5" s="4"/>
      <c r="N5" s="4"/>
    </row>
    <row r="6" spans="1:14" ht="12" customHeight="1">
      <c r="A6" s="4"/>
      <c r="B6" s="464" t="s">
        <v>243</v>
      </c>
      <c r="C6" s="374"/>
      <c r="D6" s="351"/>
      <c r="E6" s="352">
        <v>16</v>
      </c>
      <c r="F6" s="341">
        <f t="shared" si="0"/>
        <v>0</v>
      </c>
      <c r="G6" s="342">
        <f t="shared" si="1"/>
        <v>0</v>
      </c>
      <c r="H6" s="380"/>
      <c r="I6" s="464" t="s">
        <v>11</v>
      </c>
      <c r="J6" s="383"/>
      <c r="K6" s="323">
        <v>0</v>
      </c>
      <c r="L6" s="12"/>
      <c r="M6" s="4"/>
      <c r="N6" s="4"/>
    </row>
    <row r="7" spans="1:14" ht="12" customHeight="1">
      <c r="A7" s="4"/>
      <c r="B7" s="464" t="s">
        <v>17</v>
      </c>
      <c r="C7" s="374">
        <v>1</v>
      </c>
      <c r="D7" s="351">
        <f>-INGRESOS!D6</f>
        <v>0</v>
      </c>
      <c r="E7" s="352">
        <v>4</v>
      </c>
      <c r="F7" s="341">
        <f t="shared" si="0"/>
        <v>0</v>
      </c>
      <c r="G7" s="342">
        <f t="shared" si="1"/>
        <v>0</v>
      </c>
      <c r="H7" s="380"/>
      <c r="I7" s="464" t="s">
        <v>247</v>
      </c>
      <c r="J7" s="383"/>
      <c r="K7" s="323">
        <v>0</v>
      </c>
      <c r="L7" s="12"/>
      <c r="M7" s="4"/>
      <c r="N7" s="4"/>
    </row>
    <row r="8" spans="1:14" ht="12" customHeight="1">
      <c r="A8" s="4"/>
      <c r="B8" s="464" t="s">
        <v>17</v>
      </c>
      <c r="C8" s="374">
        <v>0</v>
      </c>
      <c r="D8" s="351">
        <v>0</v>
      </c>
      <c r="E8" s="352">
        <v>4</v>
      </c>
      <c r="F8" s="341">
        <f t="shared" si="0"/>
        <v>0</v>
      </c>
      <c r="G8" s="342">
        <f t="shared" si="1"/>
        <v>0</v>
      </c>
      <c r="H8" s="380"/>
      <c r="I8" s="464" t="s">
        <v>247</v>
      </c>
      <c r="J8" s="383"/>
      <c r="K8" s="323">
        <v>0</v>
      </c>
      <c r="L8" s="12"/>
      <c r="M8" s="4"/>
      <c r="N8" s="4"/>
    </row>
    <row r="9" spans="1:14" ht="12" customHeight="1">
      <c r="A9" s="4"/>
      <c r="B9" s="464" t="s">
        <v>3</v>
      </c>
      <c r="C9" s="374">
        <v>0</v>
      </c>
      <c r="D9" s="351">
        <v>0</v>
      </c>
      <c r="E9" s="352">
        <v>0</v>
      </c>
      <c r="F9" s="341">
        <f t="shared" si="0"/>
        <v>0</v>
      </c>
      <c r="G9" s="342">
        <f t="shared" si="1"/>
        <v>0</v>
      </c>
      <c r="H9" s="380"/>
      <c r="I9" s="468" t="s">
        <v>247</v>
      </c>
      <c r="J9" s="469"/>
      <c r="K9" s="463">
        <v>0</v>
      </c>
      <c r="L9" s="12"/>
      <c r="M9" s="4"/>
      <c r="N9" s="4"/>
    </row>
    <row r="10" spans="1:14" ht="12" customHeight="1">
      <c r="A10" s="4"/>
      <c r="B10" s="464" t="s">
        <v>285</v>
      </c>
      <c r="C10" s="374">
        <v>0</v>
      </c>
      <c r="D10" s="351">
        <v>0</v>
      </c>
      <c r="E10" s="352">
        <v>0</v>
      </c>
      <c r="F10" s="341">
        <f t="shared" si="0"/>
        <v>0</v>
      </c>
      <c r="G10" s="342">
        <f t="shared" si="1"/>
        <v>0</v>
      </c>
      <c r="H10" s="380"/>
      <c r="I10" s="464" t="s">
        <v>247</v>
      </c>
      <c r="J10" s="383"/>
      <c r="K10" s="463">
        <v>0</v>
      </c>
      <c r="L10" s="12"/>
      <c r="M10" s="4"/>
      <c r="N10" s="4"/>
    </row>
    <row r="11" spans="1:14" ht="12" customHeight="1">
      <c r="A11" s="4"/>
      <c r="B11" s="464"/>
      <c r="C11" s="374">
        <v>0</v>
      </c>
      <c r="D11" s="351">
        <v>0</v>
      </c>
      <c r="E11" s="352">
        <v>0</v>
      </c>
      <c r="F11" s="341">
        <f t="shared" si="0"/>
        <v>0</v>
      </c>
      <c r="G11" s="342">
        <f t="shared" si="1"/>
        <v>0</v>
      </c>
      <c r="H11" s="380"/>
      <c r="I11" s="464" t="s">
        <v>284</v>
      </c>
      <c r="J11" s="383"/>
      <c r="K11" s="463">
        <v>0</v>
      </c>
      <c r="L11" s="150"/>
      <c r="M11" s="150"/>
      <c r="N11" s="150"/>
    </row>
    <row r="12" spans="1:14" ht="12" customHeight="1" thickBot="1">
      <c r="A12" s="4"/>
      <c r="B12" s="464"/>
      <c r="C12" s="374">
        <v>0</v>
      </c>
      <c r="D12" s="351">
        <v>0</v>
      </c>
      <c r="E12" s="352">
        <v>0</v>
      </c>
      <c r="F12" s="341">
        <f t="shared" si="0"/>
        <v>0</v>
      </c>
      <c r="G12" s="342">
        <f t="shared" si="1"/>
        <v>0</v>
      </c>
      <c r="H12" s="380"/>
      <c r="I12" s="464"/>
      <c r="J12" s="383"/>
      <c r="K12" s="384"/>
      <c r="L12" s="150"/>
      <c r="M12" s="150"/>
      <c r="N12" s="150"/>
    </row>
    <row r="13" spans="1:14" ht="12" customHeight="1" thickBot="1">
      <c r="A13" s="4"/>
      <c r="B13" s="464" t="s">
        <v>13</v>
      </c>
      <c r="C13" s="374">
        <v>0</v>
      </c>
      <c r="D13" s="351">
        <v>0</v>
      </c>
      <c r="E13" s="352">
        <v>16</v>
      </c>
      <c r="F13" s="341">
        <f t="shared" si="0"/>
        <v>0</v>
      </c>
      <c r="G13" s="342">
        <f t="shared" si="1"/>
        <v>0</v>
      </c>
      <c r="H13" s="380"/>
      <c r="I13" s="158" t="s">
        <v>253</v>
      </c>
      <c r="J13" s="368"/>
      <c r="K13" s="160">
        <f>SUM(K4:K8)</f>
        <v>0</v>
      </c>
      <c r="L13" s="150"/>
      <c r="M13" s="150"/>
      <c r="N13" s="150"/>
    </row>
    <row r="14" spans="1:14" ht="12" customHeight="1">
      <c r="A14" s="4"/>
      <c r="B14" s="464"/>
      <c r="C14" s="374">
        <v>0</v>
      </c>
      <c r="D14" s="351">
        <v>0</v>
      </c>
      <c r="E14" s="352">
        <v>0</v>
      </c>
      <c r="F14" s="341"/>
      <c r="G14" s="342"/>
      <c r="H14" s="380"/>
      <c r="I14" s="392"/>
      <c r="J14" s="13"/>
      <c r="K14" s="335"/>
      <c r="L14" s="150"/>
      <c r="M14" s="150"/>
      <c r="N14" s="150"/>
    </row>
    <row r="15" spans="1:14" ht="12" customHeight="1">
      <c r="A15" s="4"/>
      <c r="B15" s="464"/>
      <c r="C15" s="374">
        <v>0</v>
      </c>
      <c r="D15" s="351">
        <v>0</v>
      </c>
      <c r="E15" s="352">
        <v>0</v>
      </c>
      <c r="F15" s="341"/>
      <c r="G15" s="342"/>
      <c r="H15" s="380"/>
      <c r="I15" s="392"/>
      <c r="J15" s="13"/>
      <c r="K15" s="335"/>
      <c r="L15" s="150"/>
      <c r="M15" s="150"/>
      <c r="N15" s="150"/>
    </row>
    <row r="16" spans="1:14" ht="12" customHeight="1">
      <c r="A16" s="4"/>
      <c r="B16" s="464"/>
      <c r="C16" s="374">
        <v>0</v>
      </c>
      <c r="D16" s="351">
        <v>0</v>
      </c>
      <c r="E16" s="352">
        <v>16</v>
      </c>
      <c r="F16" s="341">
        <f t="shared" si="0"/>
        <v>0</v>
      </c>
      <c r="G16" s="342">
        <f t="shared" si="1"/>
        <v>0</v>
      </c>
      <c r="H16" s="380"/>
      <c r="I16" s="150"/>
      <c r="J16" s="150"/>
      <c r="K16" s="150"/>
      <c r="L16" s="150"/>
      <c r="M16" s="150"/>
      <c r="N16" s="150"/>
    </row>
    <row r="17" spans="1:14" ht="12" customHeight="1" thickBot="1">
      <c r="A17" s="4"/>
      <c r="B17" s="27"/>
      <c r="C17" s="348"/>
      <c r="D17" s="353"/>
      <c r="E17" s="350"/>
      <c r="F17" s="341" t="s">
        <v>3</v>
      </c>
      <c r="G17" s="342" t="s">
        <v>3</v>
      </c>
      <c r="H17" s="380"/>
      <c r="I17" s="150"/>
      <c r="J17" s="150"/>
      <c r="K17" s="150"/>
      <c r="L17" s="150"/>
      <c r="M17" s="150"/>
      <c r="N17" s="150"/>
    </row>
    <row r="18" spans="1:14" ht="13.5" customHeight="1" thickBot="1">
      <c r="A18" s="4"/>
      <c r="B18" s="300"/>
      <c r="C18" s="6" t="s">
        <v>3</v>
      </c>
      <c r="D18" s="354" t="s">
        <v>251</v>
      </c>
      <c r="E18" s="354"/>
      <c r="F18" s="393">
        <f>SUM(F3:F17)</f>
        <v>0</v>
      </c>
      <c r="G18" s="343">
        <f>SUM(G3:G17)</f>
        <v>0</v>
      </c>
      <c r="H18" s="380"/>
      <c r="I18" s="150"/>
      <c r="J18" s="150"/>
      <c r="K18" s="150"/>
      <c r="L18" s="150"/>
      <c r="M18" s="150"/>
      <c r="N18" s="150"/>
    </row>
    <row r="19" spans="1:14" ht="12" customHeight="1" thickBot="1">
      <c r="A19" s="4"/>
      <c r="B19" s="150"/>
      <c r="C19" s="150"/>
      <c r="D19" s="150"/>
      <c r="E19" s="150"/>
      <c r="F19" s="150"/>
      <c r="G19" s="150"/>
      <c r="H19" s="150"/>
      <c r="I19" s="150"/>
      <c r="J19" s="150"/>
      <c r="K19" s="150"/>
      <c r="L19" s="150"/>
      <c r="M19" s="150"/>
      <c r="N19" s="150"/>
    </row>
    <row r="20" spans="1:27" ht="15.75" thickBot="1">
      <c r="A20" s="4"/>
      <c r="B20" s="1" t="s">
        <v>5</v>
      </c>
      <c r="C20" s="387"/>
      <c r="D20" s="345" t="s">
        <v>6</v>
      </c>
      <c r="E20" s="344" t="s">
        <v>3</v>
      </c>
      <c r="F20" s="346" t="s">
        <v>149</v>
      </c>
      <c r="G20" s="347" t="s">
        <v>150</v>
      </c>
      <c r="H20" s="347"/>
      <c r="I20" s="347" t="s">
        <v>151</v>
      </c>
      <c r="J20" s="347" t="s">
        <v>152</v>
      </c>
      <c r="K20" s="347" t="s">
        <v>153</v>
      </c>
      <c r="L20" s="321" t="s">
        <v>154</v>
      </c>
      <c r="M20" s="150"/>
      <c r="N20" s="150"/>
      <c r="P20" s="11"/>
      <c r="Q20" s="11"/>
      <c r="R20" s="11"/>
      <c r="S20" s="11"/>
      <c r="T20" s="11"/>
      <c r="U20" s="11"/>
      <c r="V20" s="11"/>
      <c r="W20" s="11"/>
      <c r="X20" s="11"/>
      <c r="Y20" s="11"/>
      <c r="Z20" s="11"/>
      <c r="AA20" s="11"/>
    </row>
    <row r="21" spans="1:27" ht="12" customHeight="1">
      <c r="A21" s="4"/>
      <c r="B21" s="464" t="s">
        <v>146</v>
      </c>
      <c r="C21" s="465"/>
      <c r="D21" s="349"/>
      <c r="E21" s="369"/>
      <c r="F21" s="355" t="s">
        <v>3</v>
      </c>
      <c r="G21" s="348"/>
      <c r="H21" s="348"/>
      <c r="I21" s="348"/>
      <c r="J21" s="348"/>
      <c r="K21" s="348"/>
      <c r="L21" s="356"/>
      <c r="M21" s="357"/>
      <c r="N21" s="357"/>
      <c r="O21" s="358"/>
      <c r="P21" s="359"/>
      <c r="Q21" s="359"/>
      <c r="R21" s="359"/>
      <c r="S21" s="359"/>
      <c r="T21" s="359"/>
      <c r="U21" s="359"/>
      <c r="V21" s="359"/>
      <c r="W21" s="359"/>
      <c r="X21" s="359"/>
      <c r="Y21" s="359"/>
      <c r="Z21" s="11"/>
      <c r="AA21" s="11"/>
    </row>
    <row r="22" spans="1:64" ht="12" customHeight="1">
      <c r="A22" s="4"/>
      <c r="B22" s="466" t="s">
        <v>155</v>
      </c>
      <c r="C22" s="375"/>
      <c r="D22" s="351"/>
      <c r="E22" s="370"/>
      <c r="F22" s="361">
        <v>0.2</v>
      </c>
      <c r="G22" s="378">
        <f>D22*F22</f>
        <v>0</v>
      </c>
      <c r="H22" s="378"/>
      <c r="I22" s="378">
        <f aca="true" t="shared" si="2" ref="I22:R23">IF(BB22&gt;0,+$D22*$F22,0)</f>
        <v>0</v>
      </c>
      <c r="J22" s="378">
        <f t="shared" si="2"/>
        <v>0</v>
      </c>
      <c r="K22" s="378">
        <f t="shared" si="2"/>
        <v>0</v>
      </c>
      <c r="L22" s="322">
        <f t="shared" si="2"/>
        <v>0</v>
      </c>
      <c r="M22" s="362">
        <f t="shared" si="2"/>
        <v>0</v>
      </c>
      <c r="N22" s="362">
        <f t="shared" si="2"/>
        <v>0</v>
      </c>
      <c r="O22" s="362">
        <f t="shared" si="2"/>
        <v>0</v>
      </c>
      <c r="P22" s="362">
        <f t="shared" si="2"/>
        <v>0</v>
      </c>
      <c r="Q22" s="362">
        <f t="shared" si="2"/>
        <v>0</v>
      </c>
      <c r="R22" s="362">
        <f t="shared" si="2"/>
        <v>0</v>
      </c>
      <c r="S22" s="358"/>
      <c r="T22" s="358"/>
      <c r="U22" s="358"/>
      <c r="V22" s="358"/>
      <c r="W22" s="358"/>
      <c r="X22" s="358"/>
      <c r="Y22" s="358"/>
      <c r="Z22" s="11"/>
      <c r="AA22" s="11"/>
      <c r="BB22" s="196">
        <f>$D22-SUM($G22:G22)</f>
        <v>0</v>
      </c>
      <c r="BC22" s="196">
        <f>$D22-SUM($G22:I22)</f>
        <v>0</v>
      </c>
      <c r="BD22" s="196">
        <f>$D22-SUM($G22:J22)</f>
        <v>0</v>
      </c>
      <c r="BE22" s="196">
        <f>$D22-SUM($G22:K22)</f>
        <v>0</v>
      </c>
      <c r="BF22" s="196">
        <f>$D22-SUM($G22:L22)</f>
        <v>0</v>
      </c>
      <c r="BG22" s="196">
        <f>$D22-SUM($G22:M22)</f>
        <v>0</v>
      </c>
      <c r="BH22" s="196">
        <f>$D22-SUM($G22:N22)</f>
        <v>0</v>
      </c>
      <c r="BI22" s="196">
        <f>$D22-SUM($G22:O22)</f>
        <v>0</v>
      </c>
      <c r="BJ22" s="196">
        <f>$D22-SUM($G22:P22)</f>
        <v>0</v>
      </c>
      <c r="BK22" s="196">
        <f>$D22-SUM($G22:Q22)</f>
        <v>0</v>
      </c>
      <c r="BL22" s="196">
        <f>$D22-SUM($G22:R22)</f>
        <v>0</v>
      </c>
    </row>
    <row r="23" spans="1:64" ht="12" customHeight="1">
      <c r="A23" s="4"/>
      <c r="B23" s="464" t="s">
        <v>156</v>
      </c>
      <c r="C23" s="375"/>
      <c r="D23" s="351"/>
      <c r="E23" s="370" t="s">
        <v>3</v>
      </c>
      <c r="F23" s="363">
        <v>0.2</v>
      </c>
      <c r="G23" s="378">
        <f>$D23*$F$23</f>
        <v>0</v>
      </c>
      <c r="H23" s="378"/>
      <c r="I23" s="378">
        <f t="shared" si="2"/>
        <v>0</v>
      </c>
      <c r="J23" s="378">
        <f t="shared" si="2"/>
        <v>0</v>
      </c>
      <c r="K23" s="378">
        <f t="shared" si="2"/>
        <v>0</v>
      </c>
      <c r="L23" s="322">
        <f t="shared" si="2"/>
        <v>0</v>
      </c>
      <c r="M23" s="362">
        <f t="shared" si="2"/>
        <v>0</v>
      </c>
      <c r="N23" s="362">
        <f t="shared" si="2"/>
        <v>0</v>
      </c>
      <c r="O23" s="362">
        <f t="shared" si="2"/>
        <v>0</v>
      </c>
      <c r="P23" s="362">
        <f t="shared" si="2"/>
        <v>0</v>
      </c>
      <c r="Q23" s="362">
        <f t="shared" si="2"/>
        <v>0</v>
      </c>
      <c r="R23" s="362">
        <f t="shared" si="2"/>
        <v>0</v>
      </c>
      <c r="S23" s="358"/>
      <c r="T23" s="358"/>
      <c r="U23" s="358"/>
      <c r="V23" s="358"/>
      <c r="W23" s="358"/>
      <c r="X23" s="358"/>
      <c r="Y23" s="358"/>
      <c r="Z23" s="11"/>
      <c r="AA23" s="11"/>
      <c r="BB23" s="196">
        <f>$D23-SUM($G23:G23)</f>
        <v>0</v>
      </c>
      <c r="BC23" s="196">
        <f>$D23-SUM($G23:I23)</f>
        <v>0</v>
      </c>
      <c r="BD23" s="196">
        <f>$D23-SUM($G23:J23)</f>
        <v>0</v>
      </c>
      <c r="BE23" s="196">
        <f>$D23-SUM($G23:K23)</f>
        <v>0</v>
      </c>
      <c r="BF23" s="196">
        <f>$D23-SUM($G23:L23)</f>
        <v>0</v>
      </c>
      <c r="BG23" s="196">
        <f>$D23-SUM($G23:M23)</f>
        <v>0</v>
      </c>
      <c r="BH23" s="196">
        <f>$D23-SUM($G23:N23)</f>
        <v>0</v>
      </c>
      <c r="BI23" s="196">
        <f>$D23-SUM($G23:O23)</f>
        <v>0</v>
      </c>
      <c r="BJ23" s="196">
        <f>$D23-SUM($G23:P23)</f>
        <v>0</v>
      </c>
      <c r="BK23" s="196">
        <f>$D23-SUM($G23:Q23)</f>
        <v>0</v>
      </c>
      <c r="BL23" s="196">
        <f>$D23-SUM($G23:R23)</f>
        <v>0</v>
      </c>
    </row>
    <row r="24" spans="1:64" ht="12" customHeight="1">
      <c r="A24" s="4"/>
      <c r="B24" s="464" t="s">
        <v>157</v>
      </c>
      <c r="C24" s="375"/>
      <c r="D24" s="351">
        <v>0</v>
      </c>
      <c r="E24" s="370" t="s">
        <v>3</v>
      </c>
      <c r="F24" s="303">
        <v>0</v>
      </c>
      <c r="G24" s="378">
        <f>$D24*$F$24</f>
        <v>0</v>
      </c>
      <c r="H24" s="378"/>
      <c r="I24" s="378">
        <f>IF(BB24&gt;0,+$D24*$F24,0)</f>
        <v>0</v>
      </c>
      <c r="J24" s="378">
        <f aca="true" t="shared" si="3" ref="J24:R24">IF(BC24&gt;0,+$D24*$F24,0)</f>
        <v>0</v>
      </c>
      <c r="K24" s="378">
        <f t="shared" si="3"/>
        <v>0</v>
      </c>
      <c r="L24" s="322">
        <f t="shared" si="3"/>
        <v>0</v>
      </c>
      <c r="M24" s="362">
        <f t="shared" si="3"/>
        <v>0</v>
      </c>
      <c r="N24" s="362">
        <f t="shared" si="3"/>
        <v>0</v>
      </c>
      <c r="O24" s="362">
        <f t="shared" si="3"/>
        <v>0</v>
      </c>
      <c r="P24" s="362">
        <f t="shared" si="3"/>
        <v>0</v>
      </c>
      <c r="Q24" s="362">
        <f t="shared" si="3"/>
        <v>0</v>
      </c>
      <c r="R24" s="362">
        <f t="shared" si="3"/>
        <v>0</v>
      </c>
      <c r="S24" s="358"/>
      <c r="T24" s="358"/>
      <c r="U24" s="358"/>
      <c r="V24" s="358"/>
      <c r="W24" s="358"/>
      <c r="X24" s="358"/>
      <c r="Y24" s="358"/>
      <c r="Z24" s="11"/>
      <c r="AA24" s="11"/>
      <c r="BB24" s="196">
        <f>$D24-SUM($G24:G24)</f>
        <v>0</v>
      </c>
      <c r="BC24" s="196">
        <f>$D24-SUM($G24:I24)</f>
        <v>0</v>
      </c>
      <c r="BD24" s="196">
        <f>$D24-SUM($G24:J24)</f>
        <v>0</v>
      </c>
      <c r="BE24" s="196">
        <f>$D24-SUM($G24:K24)</f>
        <v>0</v>
      </c>
      <c r="BF24" s="196">
        <f>$D24-SUM($G24:L24)</f>
        <v>0</v>
      </c>
      <c r="BG24" s="196">
        <f>$D24-SUM($G24:M24)</f>
        <v>0</v>
      </c>
      <c r="BH24" s="196">
        <f>$D24-SUM($G24:N24)</f>
        <v>0</v>
      </c>
      <c r="BI24" s="196">
        <f>$D24-SUM($G24:O24)</f>
        <v>0</v>
      </c>
      <c r="BJ24" s="196">
        <f>$D24-SUM($G24:P24)</f>
        <v>0</v>
      </c>
      <c r="BK24" s="196">
        <f>$D24-SUM($G24:Q24)</f>
        <v>0</v>
      </c>
      <c r="BL24" s="196">
        <f>$D24-SUM($G24:R24)</f>
        <v>0</v>
      </c>
    </row>
    <row r="25" spans="1:27" ht="12" customHeight="1" thickBot="1">
      <c r="A25" s="4"/>
      <c r="B25" s="464"/>
      <c r="C25" s="465"/>
      <c r="D25" s="364" t="s">
        <v>1</v>
      </c>
      <c r="E25" s="371" t="s">
        <v>3</v>
      </c>
      <c r="F25" s="372"/>
      <c r="G25" s="362"/>
      <c r="H25" s="362"/>
      <c r="I25" s="362"/>
      <c r="J25" s="362"/>
      <c r="K25" s="362"/>
      <c r="L25" s="329"/>
      <c r="M25" s="357"/>
      <c r="N25" s="357"/>
      <c r="O25" s="358"/>
      <c r="P25" s="359"/>
      <c r="Q25" s="359"/>
      <c r="R25" s="359"/>
      <c r="S25" s="359"/>
      <c r="T25" s="359"/>
      <c r="U25" s="359"/>
      <c r="V25" s="359"/>
      <c r="W25" s="359"/>
      <c r="X25" s="359"/>
      <c r="Y25" s="359"/>
      <c r="Z25" s="11"/>
      <c r="AA25" s="11"/>
    </row>
    <row r="26" spans="1:27" ht="12" customHeight="1" thickBot="1">
      <c r="A26" s="4"/>
      <c r="B26" s="464" t="s">
        <v>147</v>
      </c>
      <c r="C26" s="465"/>
      <c r="D26" s="364"/>
      <c r="E26" s="364"/>
      <c r="F26" s="300"/>
      <c r="G26" s="354">
        <f>SUM(G22:G24)</f>
        <v>0</v>
      </c>
      <c r="H26" s="354"/>
      <c r="I26" s="354">
        <f>SUM(I22:I24)</f>
        <v>0</v>
      </c>
      <c r="J26" s="354">
        <f>SUM(J22:J24)</f>
        <v>0</v>
      </c>
      <c r="K26" s="354">
        <f>SUM(K22:K24)</f>
        <v>0</v>
      </c>
      <c r="L26" s="316">
        <f>SUM(L22:L24)</f>
        <v>0</v>
      </c>
      <c r="M26" s="357"/>
      <c r="N26" s="357"/>
      <c r="O26" s="358"/>
      <c r="P26" s="359"/>
      <c r="Q26" s="359"/>
      <c r="R26" s="359"/>
      <c r="S26" s="359"/>
      <c r="T26" s="359"/>
      <c r="U26" s="359"/>
      <c r="V26" s="359"/>
      <c r="W26" s="359"/>
      <c r="X26" s="359"/>
      <c r="Y26" s="359"/>
      <c r="Z26" s="11"/>
      <c r="AA26" s="11"/>
    </row>
    <row r="27" spans="1:27" ht="12" customHeight="1">
      <c r="A27" s="4"/>
      <c r="B27" s="464" t="s">
        <v>155</v>
      </c>
      <c r="C27" s="375"/>
      <c r="D27" s="351">
        <v>0</v>
      </c>
      <c r="E27" s="360" t="s">
        <v>3</v>
      </c>
      <c r="F27" s="365"/>
      <c r="G27" s="366"/>
      <c r="H27" s="13"/>
      <c r="I27" s="357"/>
      <c r="J27" s="357"/>
      <c r="K27" s="357"/>
      <c r="L27" s="357"/>
      <c r="M27" s="357"/>
      <c r="N27" s="357"/>
      <c r="O27" s="358"/>
      <c r="P27" s="359"/>
      <c r="Q27" s="359"/>
      <c r="R27" s="359"/>
      <c r="S27" s="359"/>
      <c r="T27" s="359"/>
      <c r="U27" s="359"/>
      <c r="V27" s="359"/>
      <c r="W27" s="359"/>
      <c r="X27" s="359"/>
      <c r="Y27" s="359"/>
      <c r="Z27" s="11"/>
      <c r="AA27" s="11"/>
    </row>
    <row r="28" spans="1:25" ht="12" customHeight="1">
      <c r="A28" s="4"/>
      <c r="B28" s="464" t="s">
        <v>156</v>
      </c>
      <c r="C28" s="375"/>
      <c r="D28" s="351">
        <v>0</v>
      </c>
      <c r="E28" s="360"/>
      <c r="F28" s="365"/>
      <c r="G28" s="366"/>
      <c r="H28" s="13"/>
      <c r="I28" s="357"/>
      <c r="J28" s="357"/>
      <c r="K28" s="357"/>
      <c r="L28" s="357"/>
      <c r="M28" s="357"/>
      <c r="N28" s="357"/>
      <c r="O28" s="358"/>
      <c r="P28" s="358"/>
      <c r="Q28" s="358"/>
      <c r="R28" s="358"/>
      <c r="S28" s="358"/>
      <c r="T28" s="358"/>
      <c r="U28" s="358"/>
      <c r="V28" s="358"/>
      <c r="W28" s="358"/>
      <c r="X28" s="358"/>
      <c r="Y28" s="358"/>
    </row>
    <row r="29" spans="1:25" ht="12" customHeight="1">
      <c r="A29" s="4"/>
      <c r="B29" s="464" t="s">
        <v>157</v>
      </c>
      <c r="C29" s="375"/>
      <c r="D29" s="351">
        <v>0</v>
      </c>
      <c r="E29" s="360"/>
      <c r="F29" s="365"/>
      <c r="G29" s="366"/>
      <c r="H29" s="13"/>
      <c r="I29" s="357"/>
      <c r="J29" s="357"/>
      <c r="K29" s="357"/>
      <c r="L29" s="357"/>
      <c r="M29" s="357"/>
      <c r="N29" s="357"/>
      <c r="O29" s="358"/>
      <c r="P29" s="358"/>
      <c r="Q29" s="358"/>
      <c r="R29" s="358"/>
      <c r="S29" s="358"/>
      <c r="T29" s="358"/>
      <c r="U29" s="358"/>
      <c r="V29" s="358"/>
      <c r="W29" s="358"/>
      <c r="X29" s="358"/>
      <c r="Y29" s="358"/>
    </row>
    <row r="30" spans="1:25" ht="12" customHeight="1" thickBot="1">
      <c r="A30" s="4"/>
      <c r="B30" s="467" t="s">
        <v>3</v>
      </c>
      <c r="C30" s="465"/>
      <c r="D30" s="353" t="s">
        <v>3</v>
      </c>
      <c r="E30" s="385" t="s">
        <v>3</v>
      </c>
      <c r="F30" s="365" t="s">
        <v>3</v>
      </c>
      <c r="G30" s="366"/>
      <c r="H30" s="13"/>
      <c r="I30" s="357"/>
      <c r="J30" s="357"/>
      <c r="K30" s="357"/>
      <c r="L30" s="357"/>
      <c r="M30" s="357"/>
      <c r="N30" s="357"/>
      <c r="O30" s="358"/>
      <c r="P30" s="358"/>
      <c r="Q30" s="358"/>
      <c r="R30" s="358"/>
      <c r="S30" s="358"/>
      <c r="T30" s="358"/>
      <c r="U30" s="358"/>
      <c r="V30" s="358"/>
      <c r="W30" s="358"/>
      <c r="X30" s="358"/>
      <c r="Y30" s="358"/>
    </row>
    <row r="31" spans="1:25" ht="13.5" customHeight="1" thickBot="1">
      <c r="A31" s="4"/>
      <c r="B31" s="300"/>
      <c r="C31" s="6" t="s">
        <v>3</v>
      </c>
      <c r="D31" s="6" t="s">
        <v>252</v>
      </c>
      <c r="E31" s="354"/>
      <c r="F31" s="367">
        <f>SUM(D27:D29)+G26</f>
        <v>0</v>
      </c>
      <c r="G31" s="368"/>
      <c r="H31" s="13"/>
      <c r="I31" s="357"/>
      <c r="J31" s="357"/>
      <c r="K31" s="357"/>
      <c r="L31" s="357"/>
      <c r="M31" s="357"/>
      <c r="N31" s="357"/>
      <c r="O31" s="358"/>
      <c r="P31" s="358"/>
      <c r="Q31" s="358"/>
      <c r="R31" s="358"/>
      <c r="S31" s="358"/>
      <c r="T31" s="358"/>
      <c r="U31" s="358"/>
      <c r="V31" s="358"/>
      <c r="W31" s="358"/>
      <c r="X31" s="358"/>
      <c r="Y31" s="358"/>
    </row>
    <row r="32" spans="1:14" ht="12" customHeight="1">
      <c r="A32" s="4"/>
      <c r="B32" s="337"/>
      <c r="C32" s="338"/>
      <c r="D32" s="337"/>
      <c r="E32" s="335"/>
      <c r="F32" s="335"/>
      <c r="G32" s="337"/>
      <c r="H32" s="337"/>
      <c r="I32" s="4"/>
      <c r="J32" s="4"/>
      <c r="K32" s="4"/>
      <c r="L32" s="4"/>
      <c r="M32" s="4"/>
      <c r="N32" s="4"/>
    </row>
    <row r="33" spans="1:14" ht="12" customHeight="1">
      <c r="A33" s="4"/>
      <c r="B33" s="337"/>
      <c r="C33" s="334" t="s">
        <v>3</v>
      </c>
      <c r="D33" s="333"/>
      <c r="E33" s="336"/>
      <c r="F33" s="335"/>
      <c r="G33" s="337"/>
      <c r="H33" s="337"/>
      <c r="I33" s="4"/>
      <c r="J33" s="4"/>
      <c r="K33" s="4"/>
      <c r="L33" s="4"/>
      <c r="M33" s="4"/>
      <c r="N33" s="4"/>
    </row>
    <row r="34" spans="1:14" ht="12" customHeight="1">
      <c r="A34" s="4"/>
      <c r="B34" s="337"/>
      <c r="C34" s="338"/>
      <c r="D34" s="337"/>
      <c r="E34" s="335"/>
      <c r="F34" s="335"/>
      <c r="G34" s="337"/>
      <c r="H34" s="337"/>
      <c r="I34" s="4"/>
      <c r="J34" s="4"/>
      <c r="K34" s="4"/>
      <c r="L34" s="4"/>
      <c r="M34" s="4"/>
      <c r="N34" s="4"/>
    </row>
    <row r="35" spans="1:14" ht="12.75">
      <c r="A35" s="39"/>
      <c r="B35" s="39"/>
      <c r="C35" s="39"/>
      <c r="D35" s="39"/>
      <c r="E35" s="39"/>
      <c r="F35" s="39"/>
      <c r="G35" s="39"/>
      <c r="H35" s="39"/>
      <c r="I35" s="39"/>
      <c r="J35" s="39"/>
      <c r="K35" s="39"/>
      <c r="L35" s="39"/>
      <c r="M35" s="39"/>
      <c r="N35" s="39"/>
    </row>
    <row r="36" spans="1:14" ht="12.75">
      <c r="A36" s="39"/>
      <c r="B36" s="39"/>
      <c r="C36" s="39"/>
      <c r="D36" s="39"/>
      <c r="E36" s="39"/>
      <c r="F36" s="39"/>
      <c r="G36" s="39"/>
      <c r="H36" s="39"/>
      <c r="I36" s="39"/>
      <c r="J36" s="39"/>
      <c r="K36" s="39"/>
      <c r="L36" s="39"/>
      <c r="M36" s="39"/>
      <c r="N36" s="39"/>
    </row>
    <row r="37" spans="1:14" ht="12.75">
      <c r="A37" s="39"/>
      <c r="B37" s="39"/>
      <c r="C37" s="39"/>
      <c r="D37" s="39"/>
      <c r="E37" s="39"/>
      <c r="F37" s="39"/>
      <c r="G37" s="39"/>
      <c r="H37" s="39"/>
      <c r="I37" s="39"/>
      <c r="J37" s="39"/>
      <c r="K37" s="39"/>
      <c r="L37" s="39"/>
      <c r="M37" s="39"/>
      <c r="N37" s="39"/>
    </row>
    <row r="38" spans="1:14" ht="12.75">
      <c r="A38" s="39"/>
      <c r="B38" s="39"/>
      <c r="C38" s="39"/>
      <c r="D38" s="39"/>
      <c r="E38" s="39"/>
      <c r="F38" s="39"/>
      <c r="G38" s="39"/>
      <c r="H38" s="39"/>
      <c r="I38" s="39"/>
      <c r="J38" s="39"/>
      <c r="K38" s="39"/>
      <c r="L38" s="39"/>
      <c r="M38" s="39"/>
      <c r="N38" s="39"/>
    </row>
    <row r="39" spans="1:14" ht="12.75">
      <c r="A39" s="39"/>
      <c r="B39" s="39"/>
      <c r="C39" s="39"/>
      <c r="D39" s="39"/>
      <c r="E39" s="39"/>
      <c r="F39" s="39"/>
      <c r="G39" s="39"/>
      <c r="H39" s="39"/>
      <c r="I39" s="39"/>
      <c r="J39" s="39"/>
      <c r="K39" s="39"/>
      <c r="L39" s="39"/>
      <c r="M39" s="39"/>
      <c r="N39" s="39"/>
    </row>
    <row r="40" spans="1:14" ht="12.75">
      <c r="A40" s="39"/>
      <c r="B40" s="39"/>
      <c r="C40" s="39"/>
      <c r="D40" s="39"/>
      <c r="E40" s="39"/>
      <c r="F40" s="39"/>
      <c r="G40" s="39"/>
      <c r="H40" s="39"/>
      <c r="I40" s="39"/>
      <c r="J40" s="39"/>
      <c r="K40" s="39"/>
      <c r="L40" s="39"/>
      <c r="M40" s="39"/>
      <c r="N40" s="39"/>
    </row>
    <row r="41" spans="1:14" ht="12.75">
      <c r="A41" s="39"/>
      <c r="B41" s="39"/>
      <c r="C41" s="39"/>
      <c r="D41" s="39"/>
      <c r="E41" s="39"/>
      <c r="F41" s="39"/>
      <c r="G41" s="39"/>
      <c r="H41" s="39"/>
      <c r="I41" s="39"/>
      <c r="J41" s="39"/>
      <c r="K41" s="39"/>
      <c r="L41" s="39"/>
      <c r="M41" s="39"/>
      <c r="N41" s="39"/>
    </row>
    <row r="42" spans="1:14" ht="12.75">
      <c r="A42" s="39"/>
      <c r="B42" s="39"/>
      <c r="C42" s="39"/>
      <c r="D42" s="39"/>
      <c r="E42" s="39"/>
      <c r="F42" s="39"/>
      <c r="G42" s="39"/>
      <c r="H42" s="39"/>
      <c r="I42" s="39"/>
      <c r="J42" s="39"/>
      <c r="K42" s="39"/>
      <c r="L42" s="39"/>
      <c r="M42" s="39"/>
      <c r="N42" s="39"/>
    </row>
    <row r="43" spans="1:14" ht="12.75">
      <c r="A43" s="39"/>
      <c r="B43" s="39"/>
      <c r="C43" s="39"/>
      <c r="D43" s="39"/>
      <c r="E43" s="39"/>
      <c r="F43" s="39"/>
      <c r="G43" s="39"/>
      <c r="H43" s="39"/>
      <c r="I43" s="39"/>
      <c r="J43" s="39"/>
      <c r="K43" s="39"/>
      <c r="L43" s="39"/>
      <c r="M43" s="39"/>
      <c r="N43" s="39"/>
    </row>
    <row r="44" spans="1:14" ht="12.75">
      <c r="A44" s="39"/>
      <c r="B44" s="39"/>
      <c r="C44" s="39"/>
      <c r="D44" s="39"/>
      <c r="E44" s="39"/>
      <c r="F44" s="39"/>
      <c r="G44" s="39"/>
      <c r="H44" s="39"/>
      <c r="I44" s="39"/>
      <c r="J44" s="39"/>
      <c r="K44" s="39"/>
      <c r="L44" s="39"/>
      <c r="M44" s="39"/>
      <c r="N44" s="39"/>
    </row>
    <row r="45" spans="1:14" ht="12.75">
      <c r="A45" s="39"/>
      <c r="B45" s="39"/>
      <c r="C45" s="39"/>
      <c r="D45" s="39"/>
      <c r="E45" s="39"/>
      <c r="F45" s="39"/>
      <c r="G45" s="39"/>
      <c r="H45" s="39"/>
      <c r="I45" s="39"/>
      <c r="J45" s="39"/>
      <c r="K45" s="39"/>
      <c r="L45" s="39"/>
      <c r="M45" s="39"/>
      <c r="N45" s="39"/>
    </row>
    <row r="46" spans="1:14" ht="12.75">
      <c r="A46" s="39"/>
      <c r="B46" s="39"/>
      <c r="C46" s="39"/>
      <c r="D46" s="39"/>
      <c r="E46" s="39"/>
      <c r="F46" s="39"/>
      <c r="G46" s="39"/>
      <c r="H46" s="39"/>
      <c r="I46" s="39"/>
      <c r="J46" s="39"/>
      <c r="K46" s="39"/>
      <c r="L46" s="39"/>
      <c r="M46" s="39"/>
      <c r="N46" s="39"/>
    </row>
    <row r="47" spans="1:14" ht="12.75">
      <c r="A47" s="39"/>
      <c r="B47" s="39"/>
      <c r="C47" s="39"/>
      <c r="D47" s="39"/>
      <c r="E47" s="39"/>
      <c r="F47" s="39"/>
      <c r="G47" s="39"/>
      <c r="H47" s="39"/>
      <c r="I47" s="39"/>
      <c r="J47" s="39"/>
      <c r="K47" s="39"/>
      <c r="L47" s="39"/>
      <c r="M47" s="39"/>
      <c r="N47" s="39"/>
    </row>
    <row r="48" spans="1:14" ht="12.75">
      <c r="A48" s="39"/>
      <c r="B48" s="39"/>
      <c r="C48" s="39"/>
      <c r="D48" s="39"/>
      <c r="E48" s="39"/>
      <c r="F48" s="39"/>
      <c r="G48" s="39"/>
      <c r="H48" s="39"/>
      <c r="I48" s="39"/>
      <c r="J48" s="39"/>
      <c r="K48" s="39"/>
      <c r="L48" s="39"/>
      <c r="M48" s="39"/>
      <c r="N48" s="39"/>
    </row>
    <row r="49" spans="1:14" ht="12.75">
      <c r="A49" s="39"/>
      <c r="B49" s="39"/>
      <c r="C49" s="39"/>
      <c r="D49" s="39"/>
      <c r="E49" s="39"/>
      <c r="F49" s="39"/>
      <c r="G49" s="39"/>
      <c r="H49" s="39"/>
      <c r="I49" s="39"/>
      <c r="J49" s="39"/>
      <c r="K49" s="39"/>
      <c r="L49" s="39"/>
      <c r="M49" s="39"/>
      <c r="N49" s="39"/>
    </row>
    <row r="50" spans="1:14" ht="12.75">
      <c r="A50" s="39"/>
      <c r="B50" s="39"/>
      <c r="C50" s="39"/>
      <c r="D50" s="39"/>
      <c r="E50" s="39"/>
      <c r="F50" s="39"/>
      <c r="G50" s="39"/>
      <c r="H50" s="39"/>
      <c r="I50" s="39"/>
      <c r="J50" s="39"/>
      <c r="K50" s="39"/>
      <c r="L50" s="39"/>
      <c r="M50" s="39"/>
      <c r="N50" s="39"/>
    </row>
    <row r="51" spans="1:14" ht="12.75">
      <c r="A51" s="39"/>
      <c r="B51" s="39"/>
      <c r="C51" s="39"/>
      <c r="D51" s="39"/>
      <c r="E51" s="39"/>
      <c r="F51" s="39"/>
      <c r="G51" s="39"/>
      <c r="H51" s="39"/>
      <c r="I51" s="39"/>
      <c r="J51" s="39"/>
      <c r="K51" s="39"/>
      <c r="L51" s="39"/>
      <c r="M51" s="39"/>
      <c r="N51" s="39"/>
    </row>
    <row r="52" spans="1:14" ht="12.75">
      <c r="A52" s="39"/>
      <c r="B52" s="39"/>
      <c r="C52" s="39"/>
      <c r="D52" s="39"/>
      <c r="E52" s="39"/>
      <c r="F52" s="39"/>
      <c r="G52" s="39"/>
      <c r="H52" s="39"/>
      <c r="I52" s="39"/>
      <c r="J52" s="39"/>
      <c r="K52" s="39"/>
      <c r="L52" s="39"/>
      <c r="M52" s="39"/>
      <c r="N52" s="39"/>
    </row>
    <row r="53" spans="1:14" ht="12.75">
      <c r="A53" s="39"/>
      <c r="B53" s="39"/>
      <c r="C53" s="39"/>
      <c r="D53" s="39"/>
      <c r="E53" s="39"/>
      <c r="F53" s="39"/>
      <c r="G53" s="39"/>
      <c r="H53" s="39"/>
      <c r="I53" s="39"/>
      <c r="J53" s="39"/>
      <c r="K53" s="39"/>
      <c r="L53" s="39"/>
      <c r="M53" s="39"/>
      <c r="N53" s="39"/>
    </row>
    <row r="54" spans="1:14" ht="12.75">
      <c r="A54" s="39"/>
      <c r="B54" s="39"/>
      <c r="C54" s="39"/>
      <c r="D54" s="39"/>
      <c r="E54" s="39"/>
      <c r="F54" s="39"/>
      <c r="G54" s="39"/>
      <c r="H54" s="39"/>
      <c r="I54" s="39"/>
      <c r="J54" s="39"/>
      <c r="K54" s="39"/>
      <c r="L54" s="39"/>
      <c r="M54" s="39"/>
      <c r="N54" s="39"/>
    </row>
    <row r="55" spans="1:14" ht="12.75">
      <c r="A55" s="39"/>
      <c r="B55" s="39"/>
      <c r="C55" s="39"/>
      <c r="D55" s="39"/>
      <c r="E55" s="39"/>
      <c r="F55" s="39"/>
      <c r="G55" s="39"/>
      <c r="H55" s="39"/>
      <c r="I55" s="39"/>
      <c r="J55" s="39"/>
      <c r="K55" s="39"/>
      <c r="L55" s="39"/>
      <c r="M55" s="39"/>
      <c r="N55" s="39"/>
    </row>
    <row r="56" spans="1:14" ht="12.75">
      <c r="A56" s="39"/>
      <c r="B56" s="39"/>
      <c r="C56" s="39"/>
      <c r="D56" s="39"/>
      <c r="E56" s="39"/>
      <c r="F56" s="39"/>
      <c r="G56" s="39"/>
      <c r="H56" s="39"/>
      <c r="I56" s="39"/>
      <c r="J56" s="39"/>
      <c r="K56" s="39"/>
      <c r="L56" s="39"/>
      <c r="M56" s="39"/>
      <c r="N56" s="39"/>
    </row>
    <row r="57" spans="1:14" ht="12.75">
      <c r="A57" s="39"/>
      <c r="B57" s="39"/>
      <c r="C57" s="39"/>
      <c r="D57" s="39"/>
      <c r="E57" s="39"/>
      <c r="F57" s="39"/>
      <c r="G57" s="39"/>
      <c r="H57" s="39"/>
      <c r="I57" s="39"/>
      <c r="J57" s="39"/>
      <c r="K57" s="39"/>
      <c r="L57" s="39"/>
      <c r="M57" s="39"/>
      <c r="N57" s="39"/>
    </row>
    <row r="58" spans="1:14" ht="12.75">
      <c r="A58" s="39"/>
      <c r="B58" s="39"/>
      <c r="C58" s="39"/>
      <c r="D58" s="39"/>
      <c r="E58" s="39"/>
      <c r="F58" s="39"/>
      <c r="G58" s="39"/>
      <c r="H58" s="39"/>
      <c r="I58" s="39"/>
      <c r="J58" s="39"/>
      <c r="K58" s="39"/>
      <c r="L58" s="39"/>
      <c r="M58" s="39"/>
      <c r="N58" s="39"/>
    </row>
    <row r="59" spans="1:14" ht="12.75">
      <c r="A59" s="39"/>
      <c r="B59" s="39"/>
      <c r="C59" s="39"/>
      <c r="D59" s="39"/>
      <c r="E59" s="39"/>
      <c r="F59" s="39"/>
      <c r="G59" s="39"/>
      <c r="H59" s="39"/>
      <c r="I59" s="39"/>
      <c r="J59" s="39"/>
      <c r="K59" s="39"/>
      <c r="L59" s="39"/>
      <c r="M59" s="39"/>
      <c r="N59" s="39"/>
    </row>
    <row r="60" spans="1:14" ht="12.75">
      <c r="A60" s="39"/>
      <c r="B60" s="39"/>
      <c r="C60" s="39"/>
      <c r="D60" s="39"/>
      <c r="E60" s="39"/>
      <c r="F60" s="39"/>
      <c r="G60" s="39"/>
      <c r="H60" s="39"/>
      <c r="I60" s="39"/>
      <c r="J60" s="39"/>
      <c r="K60" s="39"/>
      <c r="L60" s="39"/>
      <c r="M60" s="39"/>
      <c r="N60" s="39"/>
    </row>
    <row r="61" spans="1:14" ht="12.75">
      <c r="A61" s="39"/>
      <c r="B61" s="39"/>
      <c r="C61" s="39"/>
      <c r="D61" s="39"/>
      <c r="E61" s="39"/>
      <c r="F61" s="39"/>
      <c r="G61" s="39"/>
      <c r="H61" s="39"/>
      <c r="I61" s="39"/>
      <c r="J61" s="39"/>
      <c r="K61" s="39"/>
      <c r="L61" s="39"/>
      <c r="M61" s="39"/>
      <c r="N61" s="39"/>
    </row>
    <row r="62" spans="1:14" ht="12.75">
      <c r="A62" s="39"/>
      <c r="B62" s="39"/>
      <c r="C62" s="39"/>
      <c r="D62" s="39"/>
      <c r="E62" s="39"/>
      <c r="F62" s="39"/>
      <c r="G62" s="39"/>
      <c r="H62" s="39"/>
      <c r="I62" s="39"/>
      <c r="J62" s="39"/>
      <c r="K62" s="39"/>
      <c r="L62" s="39"/>
      <c r="M62" s="39"/>
      <c r="N62" s="39"/>
    </row>
    <row r="63" spans="1:14" ht="12.75">
      <c r="A63" s="39"/>
      <c r="B63" s="39"/>
      <c r="C63" s="39"/>
      <c r="D63" s="39"/>
      <c r="E63" s="39"/>
      <c r="F63" s="39"/>
      <c r="G63" s="39"/>
      <c r="H63" s="39"/>
      <c r="I63" s="39"/>
      <c r="J63" s="39"/>
      <c r="K63" s="39"/>
      <c r="L63" s="39"/>
      <c r="M63" s="39"/>
      <c r="N63" s="39"/>
    </row>
    <row r="64" spans="1:14" ht="12.75">
      <c r="A64" s="39"/>
      <c r="B64" s="39"/>
      <c r="C64" s="39"/>
      <c r="D64" s="39"/>
      <c r="E64" s="39"/>
      <c r="F64" s="39"/>
      <c r="G64" s="39"/>
      <c r="H64" s="39"/>
      <c r="I64" s="39"/>
      <c r="J64" s="39"/>
      <c r="K64" s="39"/>
      <c r="L64" s="39"/>
      <c r="M64" s="39"/>
      <c r="N64" s="39"/>
    </row>
    <row r="65" spans="1:14" ht="12.75">
      <c r="A65" s="39"/>
      <c r="B65" s="39"/>
      <c r="C65" s="39"/>
      <c r="D65" s="39"/>
      <c r="E65" s="39"/>
      <c r="F65" s="39"/>
      <c r="G65" s="39"/>
      <c r="H65" s="39"/>
      <c r="I65" s="39"/>
      <c r="J65" s="39"/>
      <c r="K65" s="39"/>
      <c r="L65" s="39"/>
      <c r="M65" s="39"/>
      <c r="N65" s="39"/>
    </row>
    <row r="66" spans="1:14" ht="12.75">
      <c r="A66" s="39"/>
      <c r="B66" s="39"/>
      <c r="C66" s="39"/>
      <c r="D66" s="39"/>
      <c r="E66" s="39"/>
      <c r="F66" s="39"/>
      <c r="G66" s="39"/>
      <c r="H66" s="39"/>
      <c r="I66" s="39"/>
      <c r="J66" s="39"/>
      <c r="K66" s="39"/>
      <c r="L66" s="39"/>
      <c r="M66" s="39"/>
      <c r="N66" s="39"/>
    </row>
    <row r="67" spans="1:14" ht="12.75">
      <c r="A67" s="39"/>
      <c r="B67" s="39"/>
      <c r="C67" s="39"/>
      <c r="D67" s="39"/>
      <c r="E67" s="39"/>
      <c r="F67" s="39"/>
      <c r="G67" s="39"/>
      <c r="H67" s="39"/>
      <c r="I67" s="39"/>
      <c r="J67" s="39"/>
      <c r="K67" s="39"/>
      <c r="L67" s="39"/>
      <c r="M67" s="39"/>
      <c r="N67" s="39"/>
    </row>
    <row r="68" spans="1:14" ht="12.75">
      <c r="A68" s="39"/>
      <c r="B68" s="39"/>
      <c r="C68" s="39"/>
      <c r="D68" s="39"/>
      <c r="E68" s="39"/>
      <c r="F68" s="39"/>
      <c r="G68" s="39"/>
      <c r="H68" s="39"/>
      <c r="I68" s="39"/>
      <c r="J68" s="39"/>
      <c r="K68" s="39"/>
      <c r="L68" s="39"/>
      <c r="M68" s="39"/>
      <c r="N68" s="39"/>
    </row>
    <row r="69" spans="1:14" ht="12.75">
      <c r="A69" s="39"/>
      <c r="B69" s="39"/>
      <c r="C69" s="39"/>
      <c r="D69" s="39"/>
      <c r="E69" s="39"/>
      <c r="F69" s="39"/>
      <c r="G69" s="39"/>
      <c r="H69" s="39"/>
      <c r="I69" s="39"/>
      <c r="J69" s="39"/>
      <c r="K69" s="39"/>
      <c r="L69" s="39"/>
      <c r="M69" s="39"/>
      <c r="N69" s="39"/>
    </row>
    <row r="70" spans="1:14" ht="12.75">
      <c r="A70" s="39"/>
      <c r="B70" s="39"/>
      <c r="C70" s="39"/>
      <c r="D70" s="39"/>
      <c r="E70" s="39"/>
      <c r="F70" s="39"/>
      <c r="G70" s="39"/>
      <c r="H70" s="39"/>
      <c r="I70" s="39"/>
      <c r="J70" s="39"/>
      <c r="K70" s="39"/>
      <c r="L70" s="39"/>
      <c r="M70" s="39"/>
      <c r="N70" s="39"/>
    </row>
    <row r="71" spans="1:14" ht="12.75">
      <c r="A71" s="39"/>
      <c r="B71" s="39"/>
      <c r="C71" s="39"/>
      <c r="D71" s="39"/>
      <c r="E71" s="39"/>
      <c r="F71" s="39"/>
      <c r="G71" s="39"/>
      <c r="H71" s="39"/>
      <c r="I71" s="39"/>
      <c r="J71" s="39"/>
      <c r="K71" s="39"/>
      <c r="L71" s="39"/>
      <c r="M71" s="39"/>
      <c r="N71" s="39"/>
    </row>
    <row r="72" spans="1:14" ht="12.75">
      <c r="A72" s="39"/>
      <c r="B72" s="39"/>
      <c r="C72" s="39"/>
      <c r="D72" s="39"/>
      <c r="E72" s="39"/>
      <c r="F72" s="39"/>
      <c r="G72" s="39"/>
      <c r="H72" s="39"/>
      <c r="I72" s="39"/>
      <c r="J72" s="39"/>
      <c r="K72" s="39"/>
      <c r="L72" s="39"/>
      <c r="M72" s="39"/>
      <c r="N72" s="39"/>
    </row>
    <row r="73" spans="1:14" ht="12.75">
      <c r="A73" s="39"/>
      <c r="B73" s="39"/>
      <c r="C73" s="39"/>
      <c r="D73" s="39"/>
      <c r="E73" s="39"/>
      <c r="F73" s="39"/>
      <c r="G73" s="39"/>
      <c r="H73" s="39"/>
      <c r="I73" s="39"/>
      <c r="J73" s="39"/>
      <c r="K73" s="39"/>
      <c r="L73" s="39"/>
      <c r="M73" s="39"/>
      <c r="N73" s="39"/>
    </row>
    <row r="74" spans="1:14" ht="12.75">
      <c r="A74" s="39"/>
      <c r="B74" s="39"/>
      <c r="C74" s="39"/>
      <c r="D74" s="39"/>
      <c r="E74" s="39"/>
      <c r="F74" s="39"/>
      <c r="G74" s="39"/>
      <c r="H74" s="39"/>
      <c r="I74" s="39"/>
      <c r="J74" s="39"/>
      <c r="K74" s="39"/>
      <c r="L74" s="39"/>
      <c r="M74" s="39"/>
      <c r="N74" s="39"/>
    </row>
    <row r="75" spans="1:14" ht="12.75">
      <c r="A75" s="39"/>
      <c r="B75" s="39"/>
      <c r="C75" s="39"/>
      <c r="D75" s="39"/>
      <c r="E75" s="39"/>
      <c r="F75" s="39"/>
      <c r="G75" s="39"/>
      <c r="H75" s="39"/>
      <c r="I75" s="39"/>
      <c r="J75" s="39"/>
      <c r="K75" s="39"/>
      <c r="L75" s="39"/>
      <c r="M75" s="39"/>
      <c r="N75" s="39"/>
    </row>
    <row r="76" spans="1:14" ht="12.75">
      <c r="A76" s="39"/>
      <c r="B76" s="39"/>
      <c r="C76" s="39"/>
      <c r="D76" s="39"/>
      <c r="E76" s="39"/>
      <c r="F76" s="39"/>
      <c r="G76" s="39"/>
      <c r="H76" s="39"/>
      <c r="I76" s="39"/>
      <c r="J76" s="39"/>
      <c r="K76" s="39"/>
      <c r="L76" s="39"/>
      <c r="M76" s="39"/>
      <c r="N76" s="39"/>
    </row>
    <row r="77" spans="1:14" ht="12.75">
      <c r="A77" s="39"/>
      <c r="B77" s="39"/>
      <c r="C77" s="39"/>
      <c r="D77" s="39"/>
      <c r="E77" s="39"/>
      <c r="F77" s="39"/>
      <c r="G77" s="39"/>
      <c r="H77" s="39"/>
      <c r="I77" s="39"/>
      <c r="J77" s="39"/>
      <c r="K77" s="39"/>
      <c r="L77" s="39"/>
      <c r="M77" s="39"/>
      <c r="N77" s="39"/>
    </row>
    <row r="78" spans="1:14" ht="12.75">
      <c r="A78" s="39"/>
      <c r="B78" s="39"/>
      <c r="C78" s="39"/>
      <c r="D78" s="39"/>
      <c r="E78" s="39"/>
      <c r="F78" s="39"/>
      <c r="G78" s="39"/>
      <c r="H78" s="39"/>
      <c r="I78" s="39"/>
      <c r="J78" s="39"/>
      <c r="K78" s="39"/>
      <c r="L78" s="39"/>
      <c r="M78" s="39"/>
      <c r="N78" s="39"/>
    </row>
    <row r="79" spans="1:14" ht="12.75">
      <c r="A79" s="39"/>
      <c r="B79" s="39"/>
      <c r="C79" s="39"/>
      <c r="D79" s="39"/>
      <c r="E79" s="39"/>
      <c r="F79" s="39"/>
      <c r="G79" s="39"/>
      <c r="H79" s="39"/>
      <c r="I79" s="39"/>
      <c r="J79" s="39"/>
      <c r="K79" s="39"/>
      <c r="L79" s="39"/>
      <c r="M79" s="39"/>
      <c r="N79" s="39"/>
    </row>
    <row r="80" spans="1:14" ht="12.75">
      <c r="A80" s="39"/>
      <c r="B80" s="39"/>
      <c r="C80" s="39"/>
      <c r="D80" s="39"/>
      <c r="E80" s="39"/>
      <c r="F80" s="39"/>
      <c r="G80" s="39"/>
      <c r="H80" s="39"/>
      <c r="I80" s="39"/>
      <c r="J80" s="39"/>
      <c r="K80" s="39"/>
      <c r="L80" s="39"/>
      <c r="M80" s="39"/>
      <c r="N80" s="39"/>
    </row>
    <row r="81" spans="1:14" ht="12.75">
      <c r="A81" s="39"/>
      <c r="B81" s="39"/>
      <c r="C81" s="39"/>
      <c r="D81" s="39"/>
      <c r="E81" s="39"/>
      <c r="F81" s="39"/>
      <c r="G81" s="39"/>
      <c r="H81" s="39"/>
      <c r="I81" s="39"/>
      <c r="J81" s="39"/>
      <c r="K81" s="39"/>
      <c r="L81" s="39"/>
      <c r="M81" s="39"/>
      <c r="N81" s="39"/>
    </row>
    <row r="82" spans="1:14" ht="12.75">
      <c r="A82" s="39"/>
      <c r="B82" s="39"/>
      <c r="C82" s="39"/>
      <c r="D82" s="39"/>
      <c r="E82" s="39"/>
      <c r="F82" s="39"/>
      <c r="G82" s="39"/>
      <c r="H82" s="39"/>
      <c r="I82" s="39"/>
      <c r="J82" s="39"/>
      <c r="K82" s="39"/>
      <c r="L82" s="39"/>
      <c r="M82" s="39"/>
      <c r="N82" s="39"/>
    </row>
    <row r="83" spans="1:14" ht="12.75">
      <c r="A83" s="39"/>
      <c r="B83" s="39"/>
      <c r="C83" s="39"/>
      <c r="D83" s="39"/>
      <c r="E83" s="39"/>
      <c r="F83" s="39"/>
      <c r="G83" s="39"/>
      <c r="H83" s="39"/>
      <c r="I83" s="39"/>
      <c r="J83" s="39"/>
      <c r="K83" s="39"/>
      <c r="L83" s="39"/>
      <c r="M83" s="39"/>
      <c r="N83" s="39"/>
    </row>
    <row r="84" spans="1:14" ht="12.75">
      <c r="A84" s="39"/>
      <c r="B84" s="39"/>
      <c r="C84" s="39"/>
      <c r="D84" s="39"/>
      <c r="E84" s="39"/>
      <c r="F84" s="39"/>
      <c r="G84" s="39"/>
      <c r="H84" s="39"/>
      <c r="I84" s="39"/>
      <c r="J84" s="39"/>
      <c r="K84" s="39"/>
      <c r="L84" s="39"/>
      <c r="M84" s="39"/>
      <c r="N84" s="39"/>
    </row>
    <row r="85" spans="1:14" ht="12.75">
      <c r="A85" s="39"/>
      <c r="B85" s="39"/>
      <c r="C85" s="39"/>
      <c r="D85" s="39"/>
      <c r="E85" s="39"/>
      <c r="F85" s="39"/>
      <c r="G85" s="39"/>
      <c r="H85" s="39"/>
      <c r="I85" s="39"/>
      <c r="J85" s="39"/>
      <c r="K85" s="39"/>
      <c r="L85" s="39"/>
      <c r="M85" s="39"/>
      <c r="N85" s="39"/>
    </row>
    <row r="86" spans="1:14" ht="12.75">
      <c r="A86" s="39"/>
      <c r="B86" s="39"/>
      <c r="C86" s="39"/>
      <c r="D86" s="39"/>
      <c r="E86" s="39"/>
      <c r="F86" s="39"/>
      <c r="G86" s="39"/>
      <c r="H86" s="39"/>
      <c r="I86" s="39"/>
      <c r="J86" s="39"/>
      <c r="K86" s="39"/>
      <c r="L86" s="39"/>
      <c r="M86" s="39"/>
      <c r="N86" s="39"/>
    </row>
    <row r="87" spans="1:14" ht="12.75">
      <c r="A87" s="39"/>
      <c r="B87" s="39"/>
      <c r="C87" s="39"/>
      <c r="D87" s="39"/>
      <c r="E87" s="39"/>
      <c r="F87" s="39"/>
      <c r="G87" s="39"/>
      <c r="H87" s="39"/>
      <c r="I87" s="39"/>
      <c r="J87" s="39"/>
      <c r="K87" s="39"/>
      <c r="L87" s="39"/>
      <c r="M87" s="39"/>
      <c r="N87" s="39"/>
    </row>
    <row r="88" spans="1:14" ht="12.75">
      <c r="A88" s="39"/>
      <c r="B88" s="39"/>
      <c r="C88" s="39"/>
      <c r="D88" s="39"/>
      <c r="E88" s="39"/>
      <c r="F88" s="39"/>
      <c r="G88" s="39"/>
      <c r="H88" s="39"/>
      <c r="I88" s="39"/>
      <c r="J88" s="39"/>
      <c r="K88" s="39"/>
      <c r="L88" s="39"/>
      <c r="M88" s="39"/>
      <c r="N88" s="39"/>
    </row>
    <row r="89" spans="1:14" ht="12.75">
      <c r="A89" s="39"/>
      <c r="B89" s="39"/>
      <c r="C89" s="39"/>
      <c r="D89" s="39"/>
      <c r="E89" s="39"/>
      <c r="F89" s="39"/>
      <c r="G89" s="39"/>
      <c r="H89" s="39"/>
      <c r="I89" s="39"/>
      <c r="J89" s="39"/>
      <c r="K89" s="39"/>
      <c r="L89" s="39"/>
      <c r="M89" s="39"/>
      <c r="N89" s="39"/>
    </row>
    <row r="90" spans="1:14" ht="12.75">
      <c r="A90" s="39"/>
      <c r="B90" s="39"/>
      <c r="C90" s="39"/>
      <c r="D90" s="39"/>
      <c r="E90" s="39"/>
      <c r="F90" s="39"/>
      <c r="G90" s="39"/>
      <c r="H90" s="39"/>
      <c r="I90" s="39"/>
      <c r="J90" s="39"/>
      <c r="K90" s="39"/>
      <c r="L90" s="39"/>
      <c r="M90" s="39"/>
      <c r="N90" s="39"/>
    </row>
    <row r="91" spans="1:14" ht="12.75">
      <c r="A91" s="39"/>
      <c r="B91" s="39"/>
      <c r="C91" s="39"/>
      <c r="D91" s="39"/>
      <c r="E91" s="39"/>
      <c r="F91" s="39"/>
      <c r="G91" s="39"/>
      <c r="H91" s="39"/>
      <c r="I91" s="39"/>
      <c r="J91" s="39"/>
      <c r="K91" s="39"/>
      <c r="L91" s="39"/>
      <c r="M91" s="39"/>
      <c r="N91" s="39"/>
    </row>
    <row r="92" spans="1:14" ht="12.75">
      <c r="A92" s="39"/>
      <c r="B92" s="39"/>
      <c r="C92" s="39"/>
      <c r="D92" s="39"/>
      <c r="E92" s="39"/>
      <c r="F92" s="39"/>
      <c r="G92" s="39"/>
      <c r="H92" s="39"/>
      <c r="I92" s="39"/>
      <c r="J92" s="39"/>
      <c r="K92" s="39"/>
      <c r="L92" s="39"/>
      <c r="M92" s="39"/>
      <c r="N92" s="39"/>
    </row>
    <row r="93" spans="1:14" ht="12.75">
      <c r="A93" s="39"/>
      <c r="B93" s="39"/>
      <c r="C93" s="39"/>
      <c r="D93" s="39"/>
      <c r="E93" s="39"/>
      <c r="F93" s="39"/>
      <c r="G93" s="39"/>
      <c r="H93" s="39"/>
      <c r="I93" s="39"/>
      <c r="J93" s="39"/>
      <c r="K93" s="39"/>
      <c r="L93" s="39"/>
      <c r="M93" s="39"/>
      <c r="N93" s="39"/>
    </row>
    <row r="94" spans="1:14" ht="12.75">
      <c r="A94" s="39"/>
      <c r="B94" s="39"/>
      <c r="C94" s="39"/>
      <c r="D94" s="39"/>
      <c r="E94" s="39"/>
      <c r="F94" s="39"/>
      <c r="G94" s="39"/>
      <c r="H94" s="39"/>
      <c r="I94" s="39"/>
      <c r="J94" s="39"/>
      <c r="K94" s="39"/>
      <c r="L94" s="39"/>
      <c r="M94" s="39"/>
      <c r="N94" s="39"/>
    </row>
    <row r="95" spans="1:14" ht="12.75">
      <c r="A95" s="39"/>
      <c r="B95" s="39"/>
      <c r="C95" s="39"/>
      <c r="D95" s="39"/>
      <c r="E95" s="39"/>
      <c r="F95" s="39"/>
      <c r="G95" s="39"/>
      <c r="H95" s="39"/>
      <c r="I95" s="39"/>
      <c r="J95" s="39"/>
      <c r="K95" s="39"/>
      <c r="L95" s="39"/>
      <c r="M95" s="39"/>
      <c r="N95" s="39"/>
    </row>
    <row r="96" spans="1:14" ht="12.75">
      <c r="A96" s="39"/>
      <c r="B96" s="39"/>
      <c r="C96" s="39"/>
      <c r="D96" s="39"/>
      <c r="E96" s="39"/>
      <c r="F96" s="39"/>
      <c r="G96" s="39"/>
      <c r="H96" s="39"/>
      <c r="I96" s="39"/>
      <c r="J96" s="39"/>
      <c r="K96" s="39"/>
      <c r="L96" s="39"/>
      <c r="M96" s="39"/>
      <c r="N96" s="39"/>
    </row>
    <row r="97" spans="1:14" ht="12.75">
      <c r="A97" s="39"/>
      <c r="B97" s="39"/>
      <c r="C97" s="39"/>
      <c r="D97" s="39"/>
      <c r="E97" s="39"/>
      <c r="F97" s="39"/>
      <c r="G97" s="39"/>
      <c r="H97" s="39"/>
      <c r="I97" s="39"/>
      <c r="J97" s="39"/>
      <c r="K97" s="39"/>
      <c r="L97" s="39"/>
      <c r="M97" s="39"/>
      <c r="N97" s="39"/>
    </row>
    <row r="98" spans="1:14" ht="12.75">
      <c r="A98" s="39"/>
      <c r="B98" s="39"/>
      <c r="C98" s="39"/>
      <c r="D98" s="39"/>
      <c r="E98" s="39"/>
      <c r="F98" s="39"/>
      <c r="G98" s="39"/>
      <c r="H98" s="39"/>
      <c r="I98" s="39"/>
      <c r="J98" s="39"/>
      <c r="K98" s="39"/>
      <c r="L98" s="39"/>
      <c r="M98" s="39"/>
      <c r="N98" s="39"/>
    </row>
    <row r="99" spans="1:14" ht="12.75">
      <c r="A99" s="39"/>
      <c r="B99" s="39"/>
      <c r="C99" s="39"/>
      <c r="D99" s="39"/>
      <c r="E99" s="39"/>
      <c r="F99" s="39"/>
      <c r="G99" s="39"/>
      <c r="H99" s="39"/>
      <c r="I99" s="39"/>
      <c r="J99" s="39"/>
      <c r="K99" s="39"/>
      <c r="L99" s="39"/>
      <c r="M99" s="39"/>
      <c r="N99" s="39"/>
    </row>
    <row r="100" spans="1:14" ht="12.75">
      <c r="A100" s="39"/>
      <c r="B100" s="39"/>
      <c r="C100" s="39"/>
      <c r="D100" s="39"/>
      <c r="E100" s="39"/>
      <c r="F100" s="39"/>
      <c r="G100" s="39"/>
      <c r="H100" s="39"/>
      <c r="I100" s="39"/>
      <c r="J100" s="39"/>
      <c r="K100" s="39"/>
      <c r="L100" s="39"/>
      <c r="M100" s="39"/>
      <c r="N100" s="39"/>
    </row>
    <row r="101" spans="1:14" ht="12.75">
      <c r="A101" s="39"/>
      <c r="B101" s="39"/>
      <c r="C101" s="39"/>
      <c r="D101" s="39"/>
      <c r="E101" s="39"/>
      <c r="F101" s="39"/>
      <c r="G101" s="39"/>
      <c r="H101" s="39"/>
      <c r="I101" s="39"/>
      <c r="J101" s="39"/>
      <c r="K101" s="39"/>
      <c r="L101" s="39"/>
      <c r="M101" s="39"/>
      <c r="N101" s="39"/>
    </row>
    <row r="102" spans="1:14" ht="12.75">
      <c r="A102" s="39"/>
      <c r="B102" s="39"/>
      <c r="C102" s="39"/>
      <c r="D102" s="39"/>
      <c r="E102" s="39"/>
      <c r="F102" s="39"/>
      <c r="G102" s="39"/>
      <c r="H102" s="39"/>
      <c r="I102" s="39"/>
      <c r="J102" s="39"/>
      <c r="K102" s="39"/>
      <c r="L102" s="39"/>
      <c r="M102" s="39"/>
      <c r="N102" s="39"/>
    </row>
    <row r="103" spans="1:14" ht="12.75">
      <c r="A103" s="39"/>
      <c r="B103" s="39"/>
      <c r="C103" s="39"/>
      <c r="D103" s="39"/>
      <c r="E103" s="39"/>
      <c r="F103" s="39"/>
      <c r="G103" s="39"/>
      <c r="H103" s="39"/>
      <c r="I103" s="39"/>
      <c r="J103" s="39"/>
      <c r="K103" s="39"/>
      <c r="L103" s="39"/>
      <c r="M103" s="39"/>
      <c r="N103" s="39"/>
    </row>
    <row r="104" spans="1:14" ht="12.75">
      <c r="A104" s="39"/>
      <c r="B104" s="39"/>
      <c r="C104" s="39"/>
      <c r="D104" s="39"/>
      <c r="E104" s="39"/>
      <c r="F104" s="39"/>
      <c r="G104" s="39"/>
      <c r="H104" s="39"/>
      <c r="I104" s="39"/>
      <c r="J104" s="39"/>
      <c r="K104" s="39"/>
      <c r="L104" s="39"/>
      <c r="M104" s="39"/>
      <c r="N104" s="39"/>
    </row>
    <row r="105" spans="1:14" ht="12.75">
      <c r="A105" s="39"/>
      <c r="B105" s="39"/>
      <c r="C105" s="39"/>
      <c r="D105" s="39"/>
      <c r="E105" s="39"/>
      <c r="F105" s="39"/>
      <c r="G105" s="39"/>
      <c r="H105" s="39"/>
      <c r="I105" s="39"/>
      <c r="J105" s="39"/>
      <c r="K105" s="39"/>
      <c r="L105" s="39"/>
      <c r="M105" s="39"/>
      <c r="N105" s="39"/>
    </row>
    <row r="106" spans="1:14" ht="12.75">
      <c r="A106" s="39"/>
      <c r="B106" s="39"/>
      <c r="C106" s="39"/>
      <c r="D106" s="39"/>
      <c r="E106" s="39"/>
      <c r="F106" s="39"/>
      <c r="G106" s="39"/>
      <c r="H106" s="39"/>
      <c r="I106" s="39"/>
      <c r="J106" s="39"/>
      <c r="K106" s="39"/>
      <c r="L106" s="39"/>
      <c r="M106" s="39"/>
      <c r="N106" s="39"/>
    </row>
    <row r="107" spans="1:14" ht="12.75">
      <c r="A107" s="39"/>
      <c r="B107" s="39"/>
      <c r="C107" s="39"/>
      <c r="D107" s="39"/>
      <c r="E107" s="39"/>
      <c r="F107" s="39"/>
      <c r="G107" s="39"/>
      <c r="H107" s="39"/>
      <c r="I107" s="39"/>
      <c r="J107" s="39"/>
      <c r="K107" s="39"/>
      <c r="L107" s="39"/>
      <c r="M107" s="39"/>
      <c r="N107" s="39"/>
    </row>
    <row r="108" spans="1:14" ht="12.75">
      <c r="A108" s="39"/>
      <c r="B108" s="39"/>
      <c r="C108" s="39"/>
      <c r="D108" s="39"/>
      <c r="E108" s="39"/>
      <c r="F108" s="39"/>
      <c r="G108" s="39"/>
      <c r="H108" s="39"/>
      <c r="I108" s="39"/>
      <c r="J108" s="39"/>
      <c r="K108" s="39"/>
      <c r="L108" s="39"/>
      <c r="M108" s="39"/>
      <c r="N108" s="39"/>
    </row>
    <row r="109" spans="1:14" ht="12.75">
      <c r="A109" s="39"/>
      <c r="B109" s="39"/>
      <c r="C109" s="39"/>
      <c r="D109" s="39"/>
      <c r="E109" s="39"/>
      <c r="F109" s="39"/>
      <c r="G109" s="39"/>
      <c r="H109" s="39"/>
      <c r="I109" s="39"/>
      <c r="J109" s="39"/>
      <c r="K109" s="39"/>
      <c r="L109" s="39"/>
      <c r="M109" s="39"/>
      <c r="N109" s="39"/>
    </row>
    <row r="110" spans="1:14" ht="12.75">
      <c r="A110" s="39"/>
      <c r="B110" s="39"/>
      <c r="C110" s="39"/>
      <c r="D110" s="39"/>
      <c r="E110" s="39"/>
      <c r="F110" s="39"/>
      <c r="G110" s="39"/>
      <c r="H110" s="39"/>
      <c r="I110" s="39"/>
      <c r="J110" s="39"/>
      <c r="K110" s="39"/>
      <c r="L110" s="39"/>
      <c r="M110" s="39"/>
      <c r="N110" s="39"/>
    </row>
    <row r="111" spans="1:14" ht="12.75">
      <c r="A111" s="39"/>
      <c r="B111" s="39"/>
      <c r="C111" s="39"/>
      <c r="D111" s="39"/>
      <c r="E111" s="39"/>
      <c r="F111" s="39"/>
      <c r="G111" s="39"/>
      <c r="H111" s="39"/>
      <c r="I111" s="39"/>
      <c r="J111" s="39"/>
      <c r="K111" s="39"/>
      <c r="L111" s="39"/>
      <c r="M111" s="39"/>
      <c r="N111" s="39"/>
    </row>
    <row r="112" spans="1:14" ht="12.75">
      <c r="A112" s="39"/>
      <c r="B112" s="39"/>
      <c r="C112" s="39"/>
      <c r="D112" s="39"/>
      <c r="E112" s="39"/>
      <c r="F112" s="39"/>
      <c r="G112" s="39"/>
      <c r="H112" s="39"/>
      <c r="I112" s="39"/>
      <c r="J112" s="39"/>
      <c r="K112" s="39"/>
      <c r="L112" s="39"/>
      <c r="M112" s="39"/>
      <c r="N112" s="39"/>
    </row>
    <row r="113" spans="1:14" ht="12.75">
      <c r="A113" s="39"/>
      <c r="B113" s="39"/>
      <c r="C113" s="39"/>
      <c r="D113" s="39"/>
      <c r="E113" s="39"/>
      <c r="F113" s="39"/>
      <c r="G113" s="39"/>
      <c r="H113" s="39"/>
      <c r="I113" s="39"/>
      <c r="J113" s="39"/>
      <c r="K113" s="39"/>
      <c r="L113" s="39"/>
      <c r="M113" s="39"/>
      <c r="N113" s="39"/>
    </row>
    <row r="114" spans="1:14" ht="12.75">
      <c r="A114" s="39"/>
      <c r="B114" s="39"/>
      <c r="C114" s="39"/>
      <c r="D114" s="39"/>
      <c r="E114" s="39"/>
      <c r="F114" s="39"/>
      <c r="G114" s="39"/>
      <c r="H114" s="39"/>
      <c r="I114" s="39"/>
      <c r="J114" s="39"/>
      <c r="K114" s="39"/>
      <c r="L114" s="39"/>
      <c r="M114" s="39"/>
      <c r="N114" s="39"/>
    </row>
    <row r="115" spans="1:14" ht="12.75">
      <c r="A115" s="39"/>
      <c r="B115" s="39"/>
      <c r="C115" s="39"/>
      <c r="D115" s="39"/>
      <c r="E115" s="39"/>
      <c r="F115" s="39"/>
      <c r="G115" s="39"/>
      <c r="H115" s="39"/>
      <c r="I115" s="39"/>
      <c r="J115" s="39"/>
      <c r="K115" s="39"/>
      <c r="L115" s="39"/>
      <c r="M115" s="39"/>
      <c r="N115" s="39"/>
    </row>
    <row r="116" spans="1:14" ht="12.75">
      <c r="A116" s="39"/>
      <c r="B116" s="39"/>
      <c r="C116" s="39"/>
      <c r="D116" s="39"/>
      <c r="E116" s="39"/>
      <c r="F116" s="39"/>
      <c r="G116" s="39"/>
      <c r="H116" s="39"/>
      <c r="I116" s="39"/>
      <c r="J116" s="39"/>
      <c r="K116" s="39"/>
      <c r="L116" s="39"/>
      <c r="M116" s="39"/>
      <c r="N116" s="39"/>
    </row>
    <row r="117" spans="1:14" ht="12.75">
      <c r="A117" s="39"/>
      <c r="B117" s="39"/>
      <c r="C117" s="39"/>
      <c r="D117" s="39"/>
      <c r="E117" s="39"/>
      <c r="F117" s="39"/>
      <c r="G117" s="39"/>
      <c r="H117" s="39"/>
      <c r="I117" s="39"/>
      <c r="J117" s="39"/>
      <c r="K117" s="39"/>
      <c r="L117" s="39"/>
      <c r="M117" s="39"/>
      <c r="N117" s="39"/>
    </row>
    <row r="118" spans="1:14" ht="12.75">
      <c r="A118" s="39"/>
      <c r="B118" s="39"/>
      <c r="C118" s="39"/>
      <c r="D118" s="39"/>
      <c r="E118" s="39"/>
      <c r="F118" s="39"/>
      <c r="G118" s="39"/>
      <c r="H118" s="39"/>
      <c r="I118" s="39"/>
      <c r="J118" s="39"/>
      <c r="K118" s="39"/>
      <c r="L118" s="39"/>
      <c r="M118" s="39"/>
      <c r="N118" s="39"/>
    </row>
    <row r="119" spans="1:14" ht="12.75">
      <c r="A119" s="39"/>
      <c r="B119" s="39"/>
      <c r="C119" s="39"/>
      <c r="D119" s="39"/>
      <c r="E119" s="39"/>
      <c r="F119" s="39"/>
      <c r="G119" s="39"/>
      <c r="H119" s="39"/>
      <c r="I119" s="39"/>
      <c r="J119" s="39"/>
      <c r="K119" s="39"/>
      <c r="L119" s="39"/>
      <c r="M119" s="39"/>
      <c r="N119" s="39"/>
    </row>
    <row r="120" spans="1:14" ht="12.75">
      <c r="A120" s="39"/>
      <c r="B120" s="39"/>
      <c r="C120" s="39"/>
      <c r="D120" s="39"/>
      <c r="E120" s="39"/>
      <c r="F120" s="39"/>
      <c r="G120" s="39"/>
      <c r="H120" s="39"/>
      <c r="I120" s="39"/>
      <c r="J120" s="39"/>
      <c r="K120" s="39"/>
      <c r="L120" s="39"/>
      <c r="M120" s="39"/>
      <c r="N120" s="39"/>
    </row>
    <row r="121" spans="1:14" ht="12.75">
      <c r="A121" s="39"/>
      <c r="B121" s="39"/>
      <c r="C121" s="39"/>
      <c r="D121" s="39"/>
      <c r="E121" s="39"/>
      <c r="F121" s="39"/>
      <c r="G121" s="39"/>
      <c r="H121" s="39"/>
      <c r="I121" s="39"/>
      <c r="J121" s="39"/>
      <c r="K121" s="39"/>
      <c r="L121" s="39"/>
      <c r="M121" s="39"/>
      <c r="N121" s="39"/>
    </row>
    <row r="122" spans="1:14" ht="12.75">
      <c r="A122" s="39"/>
      <c r="B122" s="39"/>
      <c r="C122" s="39"/>
      <c r="D122" s="39"/>
      <c r="E122" s="39"/>
      <c r="F122" s="39"/>
      <c r="G122" s="39"/>
      <c r="H122" s="39"/>
      <c r="I122" s="39"/>
      <c r="J122" s="39"/>
      <c r="K122" s="39"/>
      <c r="L122" s="39"/>
      <c r="M122" s="39"/>
      <c r="N122" s="39"/>
    </row>
    <row r="123" spans="1:14" ht="12.75">
      <c r="A123" s="39"/>
      <c r="B123" s="39"/>
      <c r="C123" s="39"/>
      <c r="D123" s="39"/>
      <c r="E123" s="39"/>
      <c r="F123" s="39"/>
      <c r="G123" s="39"/>
      <c r="H123" s="39"/>
      <c r="I123" s="39"/>
      <c r="J123" s="39"/>
      <c r="K123" s="39"/>
      <c r="L123" s="39"/>
      <c r="M123" s="39"/>
      <c r="N123" s="39"/>
    </row>
    <row r="124" spans="1:14" ht="12.75">
      <c r="A124" s="39"/>
      <c r="B124" s="39"/>
      <c r="C124" s="39"/>
      <c r="D124" s="39"/>
      <c r="E124" s="39"/>
      <c r="F124" s="39"/>
      <c r="G124" s="39"/>
      <c r="H124" s="39"/>
      <c r="I124" s="39"/>
      <c r="J124" s="39"/>
      <c r="K124" s="39"/>
      <c r="L124" s="39"/>
      <c r="M124" s="39"/>
      <c r="N124" s="39"/>
    </row>
    <row r="125" spans="1:14" ht="12.75">
      <c r="A125" s="39"/>
      <c r="B125" s="39"/>
      <c r="C125" s="39"/>
      <c r="D125" s="39"/>
      <c r="E125" s="39"/>
      <c r="F125" s="39"/>
      <c r="G125" s="39"/>
      <c r="H125" s="39"/>
      <c r="I125" s="39"/>
      <c r="J125" s="39"/>
      <c r="K125" s="39"/>
      <c r="L125" s="39"/>
      <c r="M125" s="39"/>
      <c r="N125" s="39"/>
    </row>
    <row r="126" spans="1:14" ht="12.75">
      <c r="A126" s="39"/>
      <c r="B126" s="39"/>
      <c r="C126" s="39"/>
      <c r="D126" s="39"/>
      <c r="E126" s="39"/>
      <c r="F126" s="39"/>
      <c r="G126" s="39"/>
      <c r="H126" s="39"/>
      <c r="I126" s="39"/>
      <c r="J126" s="39"/>
      <c r="K126" s="39"/>
      <c r="L126" s="39"/>
      <c r="M126" s="39"/>
      <c r="N126" s="39"/>
    </row>
    <row r="127" spans="1:14" ht="12.75">
      <c r="A127" s="39"/>
      <c r="B127" s="39"/>
      <c r="C127" s="39"/>
      <c r="D127" s="39"/>
      <c r="E127" s="39"/>
      <c r="F127" s="39"/>
      <c r="G127" s="39"/>
      <c r="H127" s="39"/>
      <c r="I127" s="39"/>
      <c r="J127" s="39"/>
      <c r="K127" s="39"/>
      <c r="L127" s="39"/>
      <c r="M127" s="39"/>
      <c r="N127" s="39"/>
    </row>
    <row r="128" spans="1:14" ht="12.75">
      <c r="A128" s="39"/>
      <c r="B128" s="39"/>
      <c r="C128" s="39"/>
      <c r="D128" s="39"/>
      <c r="E128" s="39"/>
      <c r="F128" s="39"/>
      <c r="G128" s="39"/>
      <c r="H128" s="39"/>
      <c r="I128" s="39"/>
      <c r="J128" s="39"/>
      <c r="K128" s="39"/>
      <c r="L128" s="39"/>
      <c r="M128" s="39"/>
      <c r="N128" s="39"/>
    </row>
    <row r="129" spans="1:14" ht="12.75">
      <c r="A129" s="39"/>
      <c r="B129" s="39"/>
      <c r="C129" s="39"/>
      <c r="D129" s="39"/>
      <c r="E129" s="39"/>
      <c r="F129" s="39"/>
      <c r="G129" s="39"/>
      <c r="H129" s="39"/>
      <c r="I129" s="39"/>
      <c r="J129" s="39"/>
      <c r="K129" s="39"/>
      <c r="L129" s="39"/>
      <c r="M129" s="39"/>
      <c r="N129" s="39"/>
    </row>
    <row r="130" spans="1:14" ht="12.75">
      <c r="A130" s="39"/>
      <c r="B130" s="39"/>
      <c r="C130" s="39"/>
      <c r="D130" s="39"/>
      <c r="E130" s="39"/>
      <c r="F130" s="39"/>
      <c r="G130" s="39"/>
      <c r="H130" s="39"/>
      <c r="I130" s="39"/>
      <c r="J130" s="39"/>
      <c r="K130" s="39"/>
      <c r="L130" s="39"/>
      <c r="M130" s="39"/>
      <c r="N130" s="39"/>
    </row>
    <row r="131" spans="1:14" ht="12.75">
      <c r="A131" s="39"/>
      <c r="B131" s="39"/>
      <c r="C131" s="39"/>
      <c r="D131" s="39"/>
      <c r="E131" s="39"/>
      <c r="F131" s="39"/>
      <c r="G131" s="39"/>
      <c r="H131" s="39"/>
      <c r="I131" s="39"/>
      <c r="J131" s="39"/>
      <c r="K131" s="39"/>
      <c r="L131" s="39"/>
      <c r="M131" s="39"/>
      <c r="N131" s="39"/>
    </row>
    <row r="132" spans="1:14" ht="12.75">
      <c r="A132" s="39"/>
      <c r="B132" s="39"/>
      <c r="C132" s="39"/>
      <c r="D132" s="39"/>
      <c r="E132" s="39"/>
      <c r="F132" s="39"/>
      <c r="G132" s="39"/>
      <c r="H132" s="39"/>
      <c r="I132" s="39"/>
      <c r="J132" s="39"/>
      <c r="K132" s="39"/>
      <c r="L132" s="39"/>
      <c r="M132" s="39"/>
      <c r="N132" s="39"/>
    </row>
    <row r="133" spans="1:14" ht="12.75">
      <c r="A133" s="39"/>
      <c r="B133" s="39"/>
      <c r="C133" s="39"/>
      <c r="D133" s="39"/>
      <c r="E133" s="39"/>
      <c r="F133" s="39"/>
      <c r="G133" s="39"/>
      <c r="H133" s="39"/>
      <c r="I133" s="39"/>
      <c r="J133" s="39"/>
      <c r="K133" s="39"/>
      <c r="L133" s="39"/>
      <c r="M133" s="39"/>
      <c r="N133" s="39"/>
    </row>
    <row r="134" spans="1:14" ht="12.75">
      <c r="A134" s="39"/>
      <c r="B134" s="39"/>
      <c r="C134" s="39"/>
      <c r="D134" s="39"/>
      <c r="E134" s="39"/>
      <c r="F134" s="39"/>
      <c r="G134" s="39"/>
      <c r="H134" s="39"/>
      <c r="I134" s="39"/>
      <c r="J134" s="39"/>
      <c r="K134" s="39"/>
      <c r="L134" s="39"/>
      <c r="M134" s="39"/>
      <c r="N134" s="39"/>
    </row>
    <row r="135" spans="1:14" ht="12.75">
      <c r="A135" s="39"/>
      <c r="B135" s="39"/>
      <c r="C135" s="39"/>
      <c r="D135" s="39"/>
      <c r="E135" s="39"/>
      <c r="F135" s="39"/>
      <c r="G135" s="39"/>
      <c r="H135" s="39"/>
      <c r="I135" s="39"/>
      <c r="J135" s="39"/>
      <c r="K135" s="39"/>
      <c r="L135" s="39"/>
      <c r="M135" s="39"/>
      <c r="N135" s="39"/>
    </row>
    <row r="136" spans="1:14" ht="12.75">
      <c r="A136" s="39"/>
      <c r="B136" s="39"/>
      <c r="C136" s="39"/>
      <c r="D136" s="39"/>
      <c r="E136" s="39"/>
      <c r="F136" s="39"/>
      <c r="G136" s="39"/>
      <c r="H136" s="39"/>
      <c r="I136" s="39"/>
      <c r="J136" s="39"/>
      <c r="K136" s="39"/>
      <c r="L136" s="39"/>
      <c r="M136" s="39"/>
      <c r="N136" s="39"/>
    </row>
    <row r="137" spans="1:14" ht="12.75">
      <c r="A137" s="39"/>
      <c r="B137" s="39"/>
      <c r="C137" s="39"/>
      <c r="D137" s="39"/>
      <c r="E137" s="39"/>
      <c r="F137" s="39"/>
      <c r="G137" s="39"/>
      <c r="H137" s="39"/>
      <c r="I137" s="39"/>
      <c r="J137" s="39"/>
      <c r="K137" s="39"/>
      <c r="L137" s="39"/>
      <c r="M137" s="39"/>
      <c r="N137" s="39"/>
    </row>
    <row r="138" spans="1:14" ht="12.75">
      <c r="A138" s="39"/>
      <c r="B138" s="39"/>
      <c r="C138" s="39"/>
      <c r="D138" s="39"/>
      <c r="E138" s="39"/>
      <c r="F138" s="39"/>
      <c r="G138" s="39"/>
      <c r="H138" s="39"/>
      <c r="I138" s="39"/>
      <c r="J138" s="39"/>
      <c r="K138" s="39"/>
      <c r="L138" s="39"/>
      <c r="M138" s="39"/>
      <c r="N138" s="39"/>
    </row>
    <row r="139" spans="1:14" ht="12.75">
      <c r="A139" s="39"/>
      <c r="B139" s="39"/>
      <c r="C139" s="39"/>
      <c r="D139" s="39"/>
      <c r="E139" s="39"/>
      <c r="F139" s="39"/>
      <c r="G139" s="39"/>
      <c r="H139" s="39"/>
      <c r="I139" s="39"/>
      <c r="J139" s="39"/>
      <c r="K139" s="39"/>
      <c r="L139" s="39"/>
      <c r="M139" s="39"/>
      <c r="N139" s="39"/>
    </row>
    <row r="140" spans="1:14" ht="12.75">
      <c r="A140" s="39"/>
      <c r="B140" s="39"/>
      <c r="C140" s="39"/>
      <c r="D140" s="39"/>
      <c r="E140" s="39"/>
      <c r="F140" s="39"/>
      <c r="G140" s="39"/>
      <c r="H140" s="39"/>
      <c r="I140" s="39"/>
      <c r="J140" s="39"/>
      <c r="K140" s="39"/>
      <c r="L140" s="39"/>
      <c r="M140" s="39"/>
      <c r="N140" s="39"/>
    </row>
    <row r="141" spans="1:14" ht="12.75">
      <c r="A141" s="39"/>
      <c r="B141" s="39"/>
      <c r="C141" s="39"/>
      <c r="D141" s="39"/>
      <c r="E141" s="39"/>
      <c r="F141" s="39"/>
      <c r="G141" s="39"/>
      <c r="H141" s="39"/>
      <c r="I141" s="39"/>
      <c r="J141" s="39"/>
      <c r="K141" s="39"/>
      <c r="L141" s="39"/>
      <c r="M141" s="39"/>
      <c r="N141" s="39"/>
    </row>
    <row r="142" spans="1:14" ht="12.75">
      <c r="A142" s="39"/>
      <c r="B142" s="39"/>
      <c r="C142" s="39"/>
      <c r="D142" s="39"/>
      <c r="E142" s="39"/>
      <c r="F142" s="39"/>
      <c r="G142" s="39"/>
      <c r="H142" s="39"/>
      <c r="I142" s="39"/>
      <c r="J142" s="39"/>
      <c r="K142" s="39"/>
      <c r="L142" s="39"/>
      <c r="M142" s="39"/>
      <c r="N142" s="39"/>
    </row>
    <row r="143" spans="1:14" ht="12.75">
      <c r="A143" s="39"/>
      <c r="B143" s="39"/>
      <c r="C143" s="39"/>
      <c r="D143" s="39"/>
      <c r="E143" s="39"/>
      <c r="F143" s="39"/>
      <c r="G143" s="39"/>
      <c r="H143" s="39"/>
      <c r="I143" s="39"/>
      <c r="J143" s="39"/>
      <c r="K143" s="39"/>
      <c r="L143" s="39"/>
      <c r="M143" s="39"/>
      <c r="N143" s="39"/>
    </row>
    <row r="144" spans="1:14" ht="12.75">
      <c r="A144" s="39"/>
      <c r="B144" s="39"/>
      <c r="C144" s="39"/>
      <c r="D144" s="39"/>
      <c r="E144" s="39"/>
      <c r="F144" s="39"/>
      <c r="G144" s="39"/>
      <c r="H144" s="39"/>
      <c r="I144" s="39"/>
      <c r="J144" s="39"/>
      <c r="K144" s="39"/>
      <c r="L144" s="39"/>
      <c r="M144" s="39"/>
      <c r="N144" s="39"/>
    </row>
    <row r="145" spans="1:14" ht="12.75">
      <c r="A145" s="39"/>
      <c r="B145" s="39"/>
      <c r="C145" s="39"/>
      <c r="D145" s="39"/>
      <c r="E145" s="39"/>
      <c r="F145" s="39"/>
      <c r="G145" s="39"/>
      <c r="H145" s="39"/>
      <c r="I145" s="39"/>
      <c r="J145" s="39"/>
      <c r="K145" s="39"/>
      <c r="L145" s="39"/>
      <c r="M145" s="39"/>
      <c r="N145" s="39"/>
    </row>
    <row r="146" spans="1:14" ht="12.75">
      <c r="A146" s="39"/>
      <c r="B146" s="39"/>
      <c r="C146" s="39"/>
      <c r="D146" s="39"/>
      <c r="E146" s="39"/>
      <c r="F146" s="39"/>
      <c r="G146" s="39"/>
      <c r="H146" s="39"/>
      <c r="I146" s="39"/>
      <c r="J146" s="39"/>
      <c r="K146" s="39"/>
      <c r="L146" s="39"/>
      <c r="M146" s="39"/>
      <c r="N146" s="39"/>
    </row>
    <row r="147" spans="1:14" ht="12.75">
      <c r="A147" s="39"/>
      <c r="B147" s="39"/>
      <c r="C147" s="39"/>
      <c r="D147" s="39"/>
      <c r="E147" s="39"/>
      <c r="F147" s="39"/>
      <c r="G147" s="39"/>
      <c r="H147" s="39"/>
      <c r="I147" s="39"/>
      <c r="J147" s="39"/>
      <c r="K147" s="39"/>
      <c r="L147" s="39"/>
      <c r="M147" s="39"/>
      <c r="N147" s="39"/>
    </row>
    <row r="148" spans="1:14" ht="12.75">
      <c r="A148" s="39"/>
      <c r="B148" s="39"/>
      <c r="C148" s="39"/>
      <c r="D148" s="39"/>
      <c r="E148" s="39"/>
      <c r="F148" s="39"/>
      <c r="G148" s="39"/>
      <c r="H148" s="39"/>
      <c r="I148" s="39"/>
      <c r="J148" s="39"/>
      <c r="K148" s="39"/>
      <c r="L148" s="39"/>
      <c r="M148" s="39"/>
      <c r="N148" s="39"/>
    </row>
    <row r="149" spans="1:14" ht="12.75">
      <c r="A149" s="39"/>
      <c r="B149" s="39"/>
      <c r="C149" s="39"/>
      <c r="D149" s="39"/>
      <c r="E149" s="39"/>
      <c r="F149" s="39"/>
      <c r="G149" s="39"/>
      <c r="H149" s="39"/>
      <c r="I149" s="39"/>
      <c r="J149" s="39"/>
      <c r="K149" s="39"/>
      <c r="L149" s="39"/>
      <c r="M149" s="39"/>
      <c r="N149" s="39"/>
    </row>
    <row r="150" spans="1:14" ht="12.75">
      <c r="A150" s="39"/>
      <c r="B150" s="39"/>
      <c r="C150" s="39"/>
      <c r="D150" s="39"/>
      <c r="E150" s="39"/>
      <c r="F150" s="39"/>
      <c r="G150" s="39"/>
      <c r="H150" s="39"/>
      <c r="I150" s="39"/>
      <c r="J150" s="39"/>
      <c r="K150" s="39"/>
      <c r="L150" s="39"/>
      <c r="M150" s="39"/>
      <c r="N150" s="39"/>
    </row>
    <row r="151" spans="1:14" ht="12.75">
      <c r="A151" s="39"/>
      <c r="B151" s="39"/>
      <c r="C151" s="39"/>
      <c r="D151" s="39"/>
      <c r="E151" s="39"/>
      <c r="F151" s="39"/>
      <c r="G151" s="39"/>
      <c r="H151" s="39"/>
      <c r="I151" s="39"/>
      <c r="J151" s="39"/>
      <c r="K151" s="39"/>
      <c r="L151" s="39"/>
      <c r="M151" s="39"/>
      <c r="N151" s="39"/>
    </row>
    <row r="152" spans="1:14" ht="12.75">
      <c r="A152" s="39"/>
      <c r="B152" s="39"/>
      <c r="C152" s="39"/>
      <c r="D152" s="39"/>
      <c r="E152" s="39"/>
      <c r="F152" s="39"/>
      <c r="G152" s="39"/>
      <c r="H152" s="39"/>
      <c r="I152" s="39"/>
      <c r="J152" s="39"/>
      <c r="K152" s="39"/>
      <c r="L152" s="39"/>
      <c r="M152" s="39"/>
      <c r="N152" s="39"/>
    </row>
    <row r="153" spans="1:14" ht="12.75">
      <c r="A153" s="39"/>
      <c r="B153" s="39"/>
      <c r="C153" s="39"/>
      <c r="D153" s="39"/>
      <c r="E153" s="39"/>
      <c r="F153" s="39"/>
      <c r="G153" s="39"/>
      <c r="H153" s="39"/>
      <c r="I153" s="39"/>
      <c r="J153" s="39"/>
      <c r="K153" s="39"/>
      <c r="L153" s="39"/>
      <c r="M153" s="39"/>
      <c r="N153" s="39"/>
    </row>
    <row r="154" spans="1:14" ht="12.75">
      <c r="A154" s="39"/>
      <c r="B154" s="39"/>
      <c r="C154" s="39"/>
      <c r="D154" s="39"/>
      <c r="E154" s="39"/>
      <c r="F154" s="39"/>
      <c r="G154" s="39"/>
      <c r="H154" s="39"/>
      <c r="I154" s="39"/>
      <c r="J154" s="39"/>
      <c r="K154" s="39"/>
      <c r="L154" s="39"/>
      <c r="M154" s="39"/>
      <c r="N154" s="39"/>
    </row>
    <row r="155" spans="1:14" ht="12.75">
      <c r="A155" s="39"/>
      <c r="B155" s="39"/>
      <c r="C155" s="39"/>
      <c r="D155" s="39"/>
      <c r="E155" s="39"/>
      <c r="F155" s="39"/>
      <c r="G155" s="39"/>
      <c r="H155" s="39"/>
      <c r="I155" s="39"/>
      <c r="J155" s="39"/>
      <c r="K155" s="39"/>
      <c r="L155" s="39"/>
      <c r="M155" s="39"/>
      <c r="N155" s="39"/>
    </row>
    <row r="156" spans="1:14" ht="12.75">
      <c r="A156" s="39"/>
      <c r="B156" s="39"/>
      <c r="C156" s="39"/>
      <c r="D156" s="39"/>
      <c r="E156" s="39"/>
      <c r="F156" s="39"/>
      <c r="G156" s="39"/>
      <c r="H156" s="39"/>
      <c r="I156" s="39"/>
      <c r="J156" s="39"/>
      <c r="K156" s="39"/>
      <c r="L156" s="39"/>
      <c r="M156" s="39"/>
      <c r="N156" s="39"/>
    </row>
    <row r="157" spans="1:14" ht="12.75">
      <c r="A157" s="39"/>
      <c r="B157" s="39"/>
      <c r="C157" s="39"/>
      <c r="D157" s="39"/>
      <c r="E157" s="39"/>
      <c r="F157" s="39"/>
      <c r="G157" s="39"/>
      <c r="H157" s="39"/>
      <c r="I157" s="39"/>
      <c r="J157" s="39"/>
      <c r="K157" s="39"/>
      <c r="L157" s="39"/>
      <c r="M157" s="39"/>
      <c r="N157" s="39"/>
    </row>
    <row r="158" spans="1:14" ht="12.75">
      <c r="A158" s="39"/>
      <c r="B158" s="39"/>
      <c r="C158" s="39"/>
      <c r="D158" s="39"/>
      <c r="E158" s="39"/>
      <c r="F158" s="39"/>
      <c r="G158" s="39"/>
      <c r="H158" s="39"/>
      <c r="I158" s="39"/>
      <c r="J158" s="39"/>
      <c r="K158" s="39"/>
      <c r="L158" s="39"/>
      <c r="M158" s="39"/>
      <c r="N158" s="39"/>
    </row>
    <row r="159" spans="1:14" ht="12.75">
      <c r="A159" s="39"/>
      <c r="B159" s="39"/>
      <c r="C159" s="39"/>
      <c r="D159" s="39"/>
      <c r="E159" s="39"/>
      <c r="F159" s="39"/>
      <c r="G159" s="39"/>
      <c r="H159" s="39"/>
      <c r="I159" s="39"/>
      <c r="J159" s="39"/>
      <c r="K159" s="39"/>
      <c r="L159" s="39"/>
      <c r="M159" s="39"/>
      <c r="N159" s="39"/>
    </row>
    <row r="160" spans="1:14" ht="12.75">
      <c r="A160" s="39"/>
      <c r="B160" s="39"/>
      <c r="C160" s="39"/>
      <c r="D160" s="39"/>
      <c r="E160" s="39"/>
      <c r="F160" s="39"/>
      <c r="G160" s="39"/>
      <c r="H160" s="39"/>
      <c r="I160" s="39"/>
      <c r="J160" s="39"/>
      <c r="K160" s="39"/>
      <c r="L160" s="39"/>
      <c r="M160" s="39"/>
      <c r="N160" s="39"/>
    </row>
    <row r="161" spans="1:14" ht="12.75">
      <c r="A161" s="39"/>
      <c r="B161" s="39"/>
      <c r="C161" s="39"/>
      <c r="D161" s="39"/>
      <c r="E161" s="39"/>
      <c r="F161" s="39"/>
      <c r="G161" s="39"/>
      <c r="H161" s="39"/>
      <c r="I161" s="39"/>
      <c r="J161" s="39"/>
      <c r="K161" s="39"/>
      <c r="L161" s="39"/>
      <c r="M161" s="39"/>
      <c r="N161" s="39"/>
    </row>
    <row r="162" spans="1:14" ht="12.75">
      <c r="A162" s="39"/>
      <c r="B162" s="39"/>
      <c r="C162" s="39"/>
      <c r="D162" s="39"/>
      <c r="E162" s="39"/>
      <c r="F162" s="39"/>
      <c r="G162" s="39"/>
      <c r="H162" s="39"/>
      <c r="I162" s="39"/>
      <c r="J162" s="39"/>
      <c r="K162" s="39"/>
      <c r="L162" s="39"/>
      <c r="M162" s="39"/>
      <c r="N162" s="39"/>
    </row>
    <row r="163" spans="1:14" ht="12.75">
      <c r="A163" s="39"/>
      <c r="B163" s="39"/>
      <c r="C163" s="39"/>
      <c r="D163" s="39"/>
      <c r="E163" s="39"/>
      <c r="F163" s="39"/>
      <c r="G163" s="39"/>
      <c r="H163" s="39"/>
      <c r="I163" s="39"/>
      <c r="J163" s="39"/>
      <c r="K163" s="39"/>
      <c r="L163" s="39"/>
      <c r="M163" s="39"/>
      <c r="N163" s="39"/>
    </row>
    <row r="164" spans="1:14" ht="12.75">
      <c r="A164" s="39"/>
      <c r="B164" s="39"/>
      <c r="C164" s="39"/>
      <c r="D164" s="39"/>
      <c r="E164" s="39"/>
      <c r="F164" s="39"/>
      <c r="G164" s="39"/>
      <c r="H164" s="39"/>
      <c r="I164" s="39"/>
      <c r="J164" s="39"/>
      <c r="K164" s="39"/>
      <c r="L164" s="39"/>
      <c r="M164" s="39"/>
      <c r="N164" s="39"/>
    </row>
    <row r="165" spans="1:14" ht="12.75">
      <c r="A165" s="39"/>
      <c r="B165" s="39"/>
      <c r="C165" s="39"/>
      <c r="D165" s="39"/>
      <c r="E165" s="39"/>
      <c r="F165" s="39"/>
      <c r="G165" s="39"/>
      <c r="H165" s="39"/>
      <c r="I165" s="39"/>
      <c r="J165" s="39"/>
      <c r="K165" s="39"/>
      <c r="L165" s="39"/>
      <c r="M165" s="39"/>
      <c r="N165" s="39"/>
    </row>
    <row r="166" spans="1:14" ht="12.75">
      <c r="A166" s="39"/>
      <c r="B166" s="39"/>
      <c r="C166" s="39"/>
      <c r="D166" s="39"/>
      <c r="E166" s="39"/>
      <c r="F166" s="39"/>
      <c r="G166" s="39"/>
      <c r="H166" s="39"/>
      <c r="I166" s="39"/>
      <c r="J166" s="39"/>
      <c r="K166" s="39"/>
      <c r="L166" s="39"/>
      <c r="M166" s="39"/>
      <c r="N166" s="39"/>
    </row>
    <row r="167" spans="1:14" ht="12.75">
      <c r="A167" s="39"/>
      <c r="B167" s="39"/>
      <c r="C167" s="39"/>
      <c r="D167" s="39"/>
      <c r="E167" s="39"/>
      <c r="F167" s="39"/>
      <c r="G167" s="39"/>
      <c r="H167" s="39"/>
      <c r="I167" s="39"/>
      <c r="J167" s="39"/>
      <c r="K167" s="39"/>
      <c r="L167" s="39"/>
      <c r="M167" s="39"/>
      <c r="N167" s="39"/>
    </row>
    <row r="168" spans="1:14" ht="12.75">
      <c r="A168" s="39"/>
      <c r="B168" s="39"/>
      <c r="C168" s="39"/>
      <c r="D168" s="39"/>
      <c r="E168" s="39"/>
      <c r="F168" s="39"/>
      <c r="G168" s="39"/>
      <c r="H168" s="39"/>
      <c r="I168" s="39"/>
      <c r="J168" s="39"/>
      <c r="K168" s="39"/>
      <c r="L168" s="39"/>
      <c r="M168" s="39"/>
      <c r="N168" s="39"/>
    </row>
    <row r="169" spans="1:14" ht="12.75">
      <c r="A169" s="39"/>
      <c r="B169" s="39"/>
      <c r="C169" s="39"/>
      <c r="D169" s="39"/>
      <c r="E169" s="39"/>
      <c r="F169" s="39"/>
      <c r="G169" s="39"/>
      <c r="H169" s="39"/>
      <c r="I169" s="39"/>
      <c r="J169" s="39"/>
      <c r="K169" s="39"/>
      <c r="L169" s="39"/>
      <c r="M169" s="39"/>
      <c r="N169" s="39"/>
    </row>
    <row r="170" spans="1:14" ht="12.75">
      <c r="A170" s="39"/>
      <c r="B170" s="39"/>
      <c r="C170" s="39"/>
      <c r="D170" s="39"/>
      <c r="E170" s="39"/>
      <c r="F170" s="39"/>
      <c r="G170" s="39"/>
      <c r="H170" s="39"/>
      <c r="I170" s="39"/>
      <c r="J170" s="39"/>
      <c r="K170" s="39"/>
      <c r="L170" s="39"/>
      <c r="M170" s="39"/>
      <c r="N170" s="39"/>
    </row>
    <row r="171" spans="1:14" ht="12.75">
      <c r="A171" s="39"/>
      <c r="B171" s="39"/>
      <c r="C171" s="39"/>
      <c r="D171" s="39"/>
      <c r="E171" s="39"/>
      <c r="F171" s="39"/>
      <c r="G171" s="39"/>
      <c r="H171" s="39"/>
      <c r="I171" s="39"/>
      <c r="J171" s="39"/>
      <c r="K171" s="39"/>
      <c r="L171" s="39"/>
      <c r="M171" s="39"/>
      <c r="N171" s="39"/>
    </row>
    <row r="172" spans="1:14" ht="12.75">
      <c r="A172" s="39"/>
      <c r="B172" s="39"/>
      <c r="C172" s="39"/>
      <c r="D172" s="39"/>
      <c r="E172" s="39"/>
      <c r="F172" s="39"/>
      <c r="G172" s="39"/>
      <c r="H172" s="39"/>
      <c r="I172" s="39"/>
      <c r="J172" s="39"/>
      <c r="K172" s="39"/>
      <c r="L172" s="39"/>
      <c r="M172" s="39"/>
      <c r="N172" s="39"/>
    </row>
    <row r="173" spans="1:14" ht="12.75">
      <c r="A173" s="39"/>
      <c r="B173" s="39"/>
      <c r="C173" s="39"/>
      <c r="D173" s="39"/>
      <c r="E173" s="39"/>
      <c r="F173" s="39"/>
      <c r="G173" s="39"/>
      <c r="H173" s="39"/>
      <c r="I173" s="39"/>
      <c r="J173" s="39"/>
      <c r="K173" s="39"/>
      <c r="L173" s="39"/>
      <c r="M173" s="39"/>
      <c r="N173" s="39"/>
    </row>
  </sheetData>
  <sheetProtection sheet="1" objects="1" scenarios="1"/>
  <printOptions horizontalCentered="1" verticalCentered="1"/>
  <pageMargins left="0.75" right="0.75" top="1" bottom="1" header="0" footer="0"/>
  <pageSetup horizontalDpi="360" verticalDpi="36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Hoja4"/>
  <dimension ref="A1:M52"/>
  <sheetViews>
    <sheetView workbookViewId="0" topLeftCell="A1">
      <selection activeCell="F6" sqref="F6"/>
    </sheetView>
  </sheetViews>
  <sheetFormatPr defaultColWidth="11.421875" defaultRowHeight="12.75"/>
  <cols>
    <col min="1" max="1" width="3.7109375" style="0" customWidth="1"/>
    <col min="2" max="2" width="20.7109375" style="0" customWidth="1"/>
    <col min="3" max="3" width="12.7109375" style="0" customWidth="1"/>
    <col min="4" max="4" width="7.7109375" style="0" customWidth="1"/>
    <col min="5" max="5" width="10.7109375" style="0" customWidth="1"/>
    <col min="6" max="6" width="12.7109375" style="0" customWidth="1"/>
    <col min="7" max="7" width="10.7109375" style="0" customWidth="1"/>
    <col min="8" max="8" width="15.7109375" style="0" customWidth="1"/>
  </cols>
  <sheetData>
    <row r="1" spans="1:13" ht="12" customHeight="1" thickBot="1">
      <c r="A1" s="39"/>
      <c r="B1" s="39"/>
      <c r="C1" s="39"/>
      <c r="D1" s="39"/>
      <c r="E1" s="39"/>
      <c r="F1" s="39"/>
      <c r="G1" s="39"/>
      <c r="H1" s="39"/>
      <c r="I1" s="39"/>
      <c r="J1" s="39"/>
      <c r="K1" s="39"/>
      <c r="L1" s="39"/>
      <c r="M1" s="39"/>
    </row>
    <row r="2" spans="1:13" ht="15" customHeight="1">
      <c r="A2" s="39"/>
      <c r="B2" s="249" t="s">
        <v>15</v>
      </c>
      <c r="C2" s="250"/>
      <c r="D2" s="251"/>
      <c r="E2" s="394"/>
      <c r="F2" s="394"/>
      <c r="G2" s="394" t="s">
        <v>254</v>
      </c>
      <c r="H2" s="395"/>
      <c r="I2" s="396" t="s">
        <v>1</v>
      </c>
      <c r="J2" s="39"/>
      <c r="K2" s="39"/>
      <c r="L2" s="39"/>
      <c r="M2" s="39"/>
    </row>
    <row r="3" spans="1:13" ht="15" customHeight="1" thickBot="1">
      <c r="A3" s="39"/>
      <c r="B3" s="53" t="s">
        <v>249</v>
      </c>
      <c r="C3" s="54"/>
      <c r="D3" s="252" t="s">
        <v>3</v>
      </c>
      <c r="E3" s="397" t="s">
        <v>14</v>
      </c>
      <c r="F3" s="398" t="s">
        <v>12</v>
      </c>
      <c r="G3" s="398" t="s">
        <v>16</v>
      </c>
      <c r="H3" s="398" t="s">
        <v>1</v>
      </c>
      <c r="I3" s="399" t="s">
        <v>16</v>
      </c>
      <c r="J3" s="39"/>
      <c r="K3" s="39"/>
      <c r="L3" s="39"/>
      <c r="M3" s="39"/>
    </row>
    <row r="4" spans="1:13" ht="12" customHeight="1">
      <c r="A4" s="39"/>
      <c r="B4" s="45"/>
      <c r="C4" s="46"/>
      <c r="D4" s="389"/>
      <c r="E4" s="7"/>
      <c r="F4" s="51"/>
      <c r="G4" s="51"/>
      <c r="H4" s="278"/>
      <c r="I4" s="427"/>
      <c r="J4" s="39"/>
      <c r="K4" s="39"/>
      <c r="L4" s="39"/>
      <c r="M4" s="39"/>
    </row>
    <row r="5" spans="1:13" ht="12" customHeight="1">
      <c r="A5" s="39"/>
      <c r="B5" s="470" t="s">
        <v>17</v>
      </c>
      <c r="C5" s="390" t="s">
        <v>3</v>
      </c>
      <c r="D5" s="390" t="s">
        <v>3</v>
      </c>
      <c r="E5" s="422"/>
      <c r="F5" s="425"/>
      <c r="G5" s="471">
        <v>7</v>
      </c>
      <c r="H5" s="454">
        <f>E5*F5</f>
        <v>0</v>
      </c>
      <c r="I5" s="450">
        <f>H5*G5/100</f>
        <v>0</v>
      </c>
      <c r="J5" s="39" t="s">
        <v>3</v>
      </c>
      <c r="K5" s="39"/>
      <c r="L5" s="39"/>
      <c r="M5" s="39"/>
    </row>
    <row r="6" spans="1:13" ht="12" customHeight="1">
      <c r="A6" s="39"/>
      <c r="B6" s="472" t="s">
        <v>279</v>
      </c>
      <c r="C6" s="390" t="s">
        <v>3</v>
      </c>
      <c r="D6" s="390"/>
      <c r="E6" s="423">
        <v>1</v>
      </c>
      <c r="F6" s="260"/>
      <c r="G6" s="473">
        <v>16</v>
      </c>
      <c r="H6" s="454">
        <f aca="true" t="shared" si="0" ref="H6:H25">E6*F6</f>
        <v>0</v>
      </c>
      <c r="I6" s="450">
        <f aca="true" t="shared" si="1" ref="I6:I25">H6*G6/100</f>
        <v>0</v>
      </c>
      <c r="J6" s="388" t="s">
        <v>3</v>
      </c>
      <c r="K6" s="39"/>
      <c r="L6" s="39"/>
      <c r="M6" s="39"/>
    </row>
    <row r="7" spans="1:13" ht="12" customHeight="1">
      <c r="A7" s="39"/>
      <c r="B7" s="472" t="s">
        <v>17</v>
      </c>
      <c r="C7" s="390" t="s">
        <v>3</v>
      </c>
      <c r="D7" s="390"/>
      <c r="E7" s="423"/>
      <c r="F7" s="260"/>
      <c r="G7" s="473">
        <v>4</v>
      </c>
      <c r="H7" s="454">
        <f t="shared" si="0"/>
        <v>0</v>
      </c>
      <c r="I7" s="450">
        <f t="shared" si="1"/>
        <v>0</v>
      </c>
      <c r="J7" s="39"/>
      <c r="K7" s="39"/>
      <c r="L7" s="39"/>
      <c r="M7" s="39"/>
    </row>
    <row r="8" spans="1:13" ht="12" customHeight="1">
      <c r="A8" s="39"/>
      <c r="B8" s="472" t="s">
        <v>280</v>
      </c>
      <c r="C8" s="390" t="s">
        <v>3</v>
      </c>
      <c r="D8" s="474"/>
      <c r="E8" s="423">
        <v>0</v>
      </c>
      <c r="F8" s="260">
        <v>0</v>
      </c>
      <c r="G8" s="473">
        <v>0</v>
      </c>
      <c r="H8" s="454">
        <f t="shared" si="0"/>
        <v>0</v>
      </c>
      <c r="I8" s="450">
        <f t="shared" si="1"/>
        <v>0</v>
      </c>
      <c r="J8" s="39"/>
      <c r="K8" s="39"/>
      <c r="L8" s="39"/>
      <c r="M8" s="39"/>
    </row>
    <row r="9" spans="1:13" ht="12" customHeight="1">
      <c r="A9" s="39"/>
      <c r="B9" s="470" t="s">
        <v>281</v>
      </c>
      <c r="C9" s="390" t="s">
        <v>3</v>
      </c>
      <c r="D9" s="390" t="s">
        <v>3</v>
      </c>
      <c r="E9" s="423">
        <v>0</v>
      </c>
      <c r="F9" s="260">
        <v>0</v>
      </c>
      <c r="G9" s="473">
        <v>0</v>
      </c>
      <c r="H9" s="454">
        <f t="shared" si="0"/>
        <v>0</v>
      </c>
      <c r="I9" s="450">
        <f t="shared" si="1"/>
        <v>0</v>
      </c>
      <c r="J9" s="39"/>
      <c r="K9" s="39"/>
      <c r="L9" s="39"/>
      <c r="M9" s="39"/>
    </row>
    <row r="10" spans="1:13" ht="12" customHeight="1">
      <c r="A10" s="39"/>
      <c r="B10" s="472" t="s">
        <v>282</v>
      </c>
      <c r="C10" s="390" t="s">
        <v>3</v>
      </c>
      <c r="D10" s="390"/>
      <c r="E10" s="423">
        <v>0</v>
      </c>
      <c r="F10" s="260">
        <v>0</v>
      </c>
      <c r="G10" s="473">
        <v>0</v>
      </c>
      <c r="H10" s="454">
        <f t="shared" si="0"/>
        <v>0</v>
      </c>
      <c r="I10" s="450">
        <f t="shared" si="1"/>
        <v>0</v>
      </c>
      <c r="J10" s="39"/>
      <c r="K10" s="39"/>
      <c r="L10" s="39"/>
      <c r="M10" s="39"/>
    </row>
    <row r="11" spans="1:13" ht="12" customHeight="1">
      <c r="A11" s="39"/>
      <c r="B11" s="472"/>
      <c r="C11" s="390" t="s">
        <v>3</v>
      </c>
      <c r="D11" s="390"/>
      <c r="E11" s="423">
        <v>0</v>
      </c>
      <c r="F11" s="260">
        <v>0</v>
      </c>
      <c r="G11" s="473">
        <v>0</v>
      </c>
      <c r="H11" s="454">
        <f t="shared" si="0"/>
        <v>0</v>
      </c>
      <c r="I11" s="450">
        <f t="shared" si="1"/>
        <v>0</v>
      </c>
      <c r="J11" s="39"/>
      <c r="K11" s="39"/>
      <c r="L11" s="39"/>
      <c r="M11" s="39"/>
    </row>
    <row r="12" spans="1:13" ht="12" customHeight="1">
      <c r="A12" s="39"/>
      <c r="B12" s="472" t="s">
        <v>3</v>
      </c>
      <c r="C12" s="390" t="s">
        <v>3</v>
      </c>
      <c r="D12" s="474"/>
      <c r="E12" s="423">
        <v>0</v>
      </c>
      <c r="F12" s="260">
        <v>0</v>
      </c>
      <c r="G12" s="473">
        <v>0</v>
      </c>
      <c r="H12" s="454">
        <f t="shared" si="0"/>
        <v>0</v>
      </c>
      <c r="I12" s="450">
        <f t="shared" si="1"/>
        <v>0</v>
      </c>
      <c r="J12" s="39"/>
      <c r="K12" s="39"/>
      <c r="L12" s="39"/>
      <c r="M12" s="39"/>
    </row>
    <row r="13" spans="1:13" ht="12" customHeight="1">
      <c r="A13" s="39"/>
      <c r="B13" s="470"/>
      <c r="C13" s="390" t="s">
        <v>3</v>
      </c>
      <c r="D13" s="390" t="s">
        <v>3</v>
      </c>
      <c r="E13" s="423">
        <v>0</v>
      </c>
      <c r="F13" s="260">
        <v>0</v>
      </c>
      <c r="G13" s="473">
        <v>0</v>
      </c>
      <c r="H13" s="454">
        <f t="shared" si="0"/>
        <v>0</v>
      </c>
      <c r="I13" s="450">
        <f t="shared" si="1"/>
        <v>0</v>
      </c>
      <c r="J13" s="39"/>
      <c r="K13" s="39"/>
      <c r="L13" s="39"/>
      <c r="M13" s="39"/>
    </row>
    <row r="14" spans="1:13" ht="12" customHeight="1">
      <c r="A14" s="39"/>
      <c r="B14" s="472"/>
      <c r="C14" s="390" t="s">
        <v>3</v>
      </c>
      <c r="D14" s="390"/>
      <c r="E14" s="423">
        <v>0</v>
      </c>
      <c r="F14" s="260">
        <v>0</v>
      </c>
      <c r="G14" s="473">
        <v>0</v>
      </c>
      <c r="H14" s="454">
        <f t="shared" si="0"/>
        <v>0</v>
      </c>
      <c r="I14" s="450">
        <f t="shared" si="1"/>
        <v>0</v>
      </c>
      <c r="J14" s="39"/>
      <c r="K14" s="39"/>
      <c r="L14" s="39"/>
      <c r="M14" s="39"/>
    </row>
    <row r="15" spans="1:13" ht="12" customHeight="1">
      <c r="A15" s="39"/>
      <c r="B15" s="472"/>
      <c r="C15" s="390"/>
      <c r="D15" s="390"/>
      <c r="E15" s="423">
        <v>0</v>
      </c>
      <c r="F15" s="260">
        <v>0</v>
      </c>
      <c r="G15" s="473">
        <v>0</v>
      </c>
      <c r="H15" s="454">
        <f t="shared" si="0"/>
        <v>0</v>
      </c>
      <c r="I15" s="450">
        <f t="shared" si="1"/>
        <v>0</v>
      </c>
      <c r="J15" s="39"/>
      <c r="K15" s="39"/>
      <c r="L15" s="39"/>
      <c r="M15" s="39"/>
    </row>
    <row r="16" spans="1:13" ht="12" customHeight="1">
      <c r="A16" s="39"/>
      <c r="B16" s="472"/>
      <c r="C16" s="390"/>
      <c r="D16" s="390"/>
      <c r="E16" s="423">
        <v>0</v>
      </c>
      <c r="F16" s="260">
        <v>0</v>
      </c>
      <c r="G16" s="473">
        <v>0</v>
      </c>
      <c r="H16" s="454">
        <f t="shared" si="0"/>
        <v>0</v>
      </c>
      <c r="I16" s="450">
        <f t="shared" si="1"/>
        <v>0</v>
      </c>
      <c r="J16" s="39"/>
      <c r="K16" s="39"/>
      <c r="L16" s="39"/>
      <c r="M16" s="39"/>
    </row>
    <row r="17" spans="1:13" ht="12" customHeight="1">
      <c r="A17" s="39"/>
      <c r="B17" s="472"/>
      <c r="C17" s="390"/>
      <c r="D17" s="390"/>
      <c r="E17" s="423">
        <v>0</v>
      </c>
      <c r="F17" s="260">
        <v>0</v>
      </c>
      <c r="G17" s="473">
        <v>0</v>
      </c>
      <c r="H17" s="454">
        <f t="shared" si="0"/>
        <v>0</v>
      </c>
      <c r="I17" s="450">
        <f t="shared" si="1"/>
        <v>0</v>
      </c>
      <c r="J17" s="39"/>
      <c r="K17" s="39"/>
      <c r="L17" s="39"/>
      <c r="M17" s="39"/>
    </row>
    <row r="18" spans="1:13" ht="12" customHeight="1">
      <c r="A18" s="39"/>
      <c r="B18" s="472"/>
      <c r="C18" s="390"/>
      <c r="D18" s="390"/>
      <c r="E18" s="423">
        <v>0</v>
      </c>
      <c r="F18" s="260">
        <v>0</v>
      </c>
      <c r="G18" s="473">
        <v>0</v>
      </c>
      <c r="H18" s="454">
        <f t="shared" si="0"/>
        <v>0</v>
      </c>
      <c r="I18" s="450">
        <f t="shared" si="1"/>
        <v>0</v>
      </c>
      <c r="J18" s="39"/>
      <c r="K18" s="39"/>
      <c r="L18" s="39"/>
      <c r="M18" s="39"/>
    </row>
    <row r="19" spans="1:13" ht="12" customHeight="1">
      <c r="A19" s="39"/>
      <c r="B19" s="472"/>
      <c r="C19" s="390"/>
      <c r="D19" s="390"/>
      <c r="E19" s="423">
        <v>0</v>
      </c>
      <c r="F19" s="260">
        <v>0</v>
      </c>
      <c r="G19" s="473">
        <v>0</v>
      </c>
      <c r="H19" s="454">
        <f t="shared" si="0"/>
        <v>0</v>
      </c>
      <c r="I19" s="450">
        <f t="shared" si="1"/>
        <v>0</v>
      </c>
      <c r="J19" s="39"/>
      <c r="K19" s="39"/>
      <c r="L19" s="39"/>
      <c r="M19" s="39"/>
    </row>
    <row r="20" spans="1:13" ht="12" customHeight="1">
      <c r="A20" s="39"/>
      <c r="B20" s="472"/>
      <c r="C20" s="390"/>
      <c r="D20" s="390"/>
      <c r="E20" s="423">
        <v>0</v>
      </c>
      <c r="F20" s="260">
        <v>0</v>
      </c>
      <c r="G20" s="473">
        <v>0</v>
      </c>
      <c r="H20" s="454">
        <f t="shared" si="0"/>
        <v>0</v>
      </c>
      <c r="I20" s="450">
        <f t="shared" si="1"/>
        <v>0</v>
      </c>
      <c r="J20" s="39"/>
      <c r="K20" s="39"/>
      <c r="L20" s="39"/>
      <c r="M20" s="39"/>
    </row>
    <row r="21" spans="1:13" ht="12" customHeight="1">
      <c r="A21" s="39"/>
      <c r="B21" s="472"/>
      <c r="C21" s="390"/>
      <c r="D21" s="390"/>
      <c r="E21" s="423">
        <v>0</v>
      </c>
      <c r="F21" s="260">
        <v>0</v>
      </c>
      <c r="G21" s="473">
        <v>0</v>
      </c>
      <c r="H21" s="454">
        <f t="shared" si="0"/>
        <v>0</v>
      </c>
      <c r="I21" s="450">
        <f t="shared" si="1"/>
        <v>0</v>
      </c>
      <c r="J21" s="39"/>
      <c r="K21" s="39"/>
      <c r="L21" s="39"/>
      <c r="M21" s="39"/>
    </row>
    <row r="22" spans="1:13" ht="12" customHeight="1">
      <c r="A22" s="39"/>
      <c r="B22" s="472"/>
      <c r="C22" s="390"/>
      <c r="D22" s="390"/>
      <c r="E22" s="423">
        <v>0</v>
      </c>
      <c r="F22" s="260">
        <v>0</v>
      </c>
      <c r="G22" s="473">
        <v>0</v>
      </c>
      <c r="H22" s="454">
        <f t="shared" si="0"/>
        <v>0</v>
      </c>
      <c r="I22" s="450">
        <f t="shared" si="1"/>
        <v>0</v>
      </c>
      <c r="J22" s="39"/>
      <c r="K22" s="39"/>
      <c r="L22" s="39"/>
      <c r="M22" s="39"/>
    </row>
    <row r="23" spans="1:13" ht="12" customHeight="1">
      <c r="A23" s="39"/>
      <c r="B23" s="472"/>
      <c r="C23" s="390"/>
      <c r="D23" s="390"/>
      <c r="E23" s="423">
        <v>0</v>
      </c>
      <c r="F23" s="260">
        <v>0</v>
      </c>
      <c r="G23" s="473">
        <v>0</v>
      </c>
      <c r="H23" s="454">
        <f t="shared" si="0"/>
        <v>0</v>
      </c>
      <c r="I23" s="450">
        <f t="shared" si="1"/>
        <v>0</v>
      </c>
      <c r="J23" s="39"/>
      <c r="K23" s="39"/>
      <c r="L23" s="39"/>
      <c r="M23" s="39"/>
    </row>
    <row r="24" spans="1:13" ht="12" customHeight="1">
      <c r="A24" s="39"/>
      <c r="B24" s="472"/>
      <c r="C24" s="390"/>
      <c r="D24" s="390"/>
      <c r="E24" s="423">
        <v>0</v>
      </c>
      <c r="F24" s="260">
        <v>0</v>
      </c>
      <c r="G24" s="473">
        <v>0</v>
      </c>
      <c r="H24" s="454">
        <f t="shared" si="0"/>
        <v>0</v>
      </c>
      <c r="I24" s="450">
        <f t="shared" si="1"/>
        <v>0</v>
      </c>
      <c r="J24" s="39"/>
      <c r="K24" s="39"/>
      <c r="L24" s="39"/>
      <c r="M24" s="39"/>
    </row>
    <row r="25" spans="1:13" ht="12" customHeight="1">
      <c r="A25" s="39"/>
      <c r="B25" s="472" t="s">
        <v>3</v>
      </c>
      <c r="C25" s="390"/>
      <c r="D25" s="390"/>
      <c r="E25" s="424">
        <v>0</v>
      </c>
      <c r="F25" s="426">
        <v>0</v>
      </c>
      <c r="G25" s="475">
        <v>0</v>
      </c>
      <c r="H25" s="454">
        <f t="shared" si="0"/>
        <v>0</v>
      </c>
      <c r="I25" s="450">
        <f t="shared" si="1"/>
        <v>0</v>
      </c>
      <c r="J25" s="39"/>
      <c r="K25" s="39"/>
      <c r="L25" s="39"/>
      <c r="M25" s="39"/>
    </row>
    <row r="26" spans="1:13" ht="12" customHeight="1" thickBot="1">
      <c r="A26" s="39"/>
      <c r="B26" s="55" t="s">
        <v>3</v>
      </c>
      <c r="C26" s="46" t="s">
        <v>3</v>
      </c>
      <c r="D26" s="389"/>
      <c r="E26" s="7"/>
      <c r="F26" s="51"/>
      <c r="G26" s="51"/>
      <c r="H26" s="401"/>
      <c r="I26" s="427"/>
      <c r="J26" s="39"/>
      <c r="K26" s="39"/>
      <c r="L26" s="39"/>
      <c r="M26" s="39"/>
    </row>
    <row r="27" spans="1:13" ht="15.75" customHeight="1" thickBot="1">
      <c r="A27" s="39"/>
      <c r="B27" s="5"/>
      <c r="C27" s="2"/>
      <c r="D27" s="458" t="s">
        <v>2</v>
      </c>
      <c r="E27" s="2"/>
      <c r="F27" s="3"/>
      <c r="G27" s="3"/>
      <c r="H27" s="259">
        <f>SUM(H5:H25)</f>
        <v>0</v>
      </c>
      <c r="I27" s="259">
        <f>SUM(I5:I25)</f>
        <v>0</v>
      </c>
      <c r="J27" s="39"/>
      <c r="K27" s="39"/>
      <c r="L27" s="39"/>
      <c r="M27" s="39"/>
    </row>
    <row r="28" spans="1:13" ht="15" customHeight="1">
      <c r="A28" s="39"/>
      <c r="B28" s="39"/>
      <c r="C28" s="39"/>
      <c r="D28" s="39"/>
      <c r="E28" s="39"/>
      <c r="F28" s="39"/>
      <c r="G28" s="39"/>
      <c r="H28" s="39"/>
      <c r="I28" s="39"/>
      <c r="J28" s="39"/>
      <c r="K28" s="39"/>
      <c r="L28" s="39"/>
      <c r="M28" s="39"/>
    </row>
    <row r="29" spans="1:13" ht="15" customHeight="1">
      <c r="A29" s="39"/>
      <c r="B29" s="39"/>
      <c r="C29" s="39"/>
      <c r="D29" s="39"/>
      <c r="E29" s="39"/>
      <c r="F29" s="39"/>
      <c r="G29" s="39"/>
      <c r="H29" s="39"/>
      <c r="I29" s="39"/>
      <c r="J29" s="39"/>
      <c r="K29" s="39"/>
      <c r="L29" s="39"/>
      <c r="M29" s="39"/>
    </row>
    <row r="30" spans="1:13" ht="15" customHeight="1">
      <c r="A30" s="39"/>
      <c r="B30" s="39"/>
      <c r="C30" s="39"/>
      <c r="D30" s="39"/>
      <c r="E30" s="39"/>
      <c r="F30" s="39"/>
      <c r="G30" s="39"/>
      <c r="H30" s="39"/>
      <c r="I30" s="39"/>
      <c r="J30" s="39"/>
      <c r="K30" s="39"/>
      <c r="L30" s="39"/>
      <c r="M30" s="39"/>
    </row>
    <row r="31" spans="1:13" ht="15" customHeight="1">
      <c r="A31" s="39"/>
      <c r="B31" s="39"/>
      <c r="C31" s="39"/>
      <c r="D31" s="39"/>
      <c r="E31" s="39"/>
      <c r="F31" s="39"/>
      <c r="G31" s="39"/>
      <c r="H31" s="39"/>
      <c r="I31" s="39"/>
      <c r="J31" s="39"/>
      <c r="K31" s="39"/>
      <c r="L31" s="39"/>
      <c r="M31" s="39"/>
    </row>
    <row r="32" spans="1:13" ht="15" customHeight="1">
      <c r="A32" s="39"/>
      <c r="B32" s="39"/>
      <c r="C32" s="39"/>
      <c r="D32" s="39"/>
      <c r="E32" s="39"/>
      <c r="F32" s="39"/>
      <c r="G32" s="39"/>
      <c r="H32" s="39"/>
      <c r="I32" s="39"/>
      <c r="J32" s="39"/>
      <c r="K32" s="39"/>
      <c r="L32" s="39"/>
      <c r="M32" s="39"/>
    </row>
    <row r="33" spans="1:13" ht="15" customHeight="1">
      <c r="A33" s="39"/>
      <c r="B33" s="39"/>
      <c r="C33" s="39"/>
      <c r="D33" s="39"/>
      <c r="E33" s="39"/>
      <c r="F33" s="39"/>
      <c r="G33" s="39"/>
      <c r="H33" s="39"/>
      <c r="I33" s="39"/>
      <c r="J33" s="39"/>
      <c r="K33" s="39"/>
      <c r="L33" s="39"/>
      <c r="M33" s="39"/>
    </row>
    <row r="34" spans="1:13" ht="15" customHeight="1">
      <c r="A34" s="39"/>
      <c r="B34" s="39"/>
      <c r="C34" s="39"/>
      <c r="D34" s="39"/>
      <c r="E34" s="39"/>
      <c r="F34" s="39"/>
      <c r="G34" s="39"/>
      <c r="H34" s="39"/>
      <c r="I34" s="39"/>
      <c r="J34" s="39"/>
      <c r="K34" s="39"/>
      <c r="L34" s="39"/>
      <c r="M34" s="39"/>
    </row>
    <row r="35" spans="1:13" ht="15" customHeight="1">
      <c r="A35" s="39"/>
      <c r="B35" s="39"/>
      <c r="C35" s="39"/>
      <c r="D35" s="39"/>
      <c r="E35" s="39"/>
      <c r="F35" s="39"/>
      <c r="G35" s="39"/>
      <c r="H35" s="39"/>
      <c r="I35" s="39"/>
      <c r="J35" s="39"/>
      <c r="K35" s="39"/>
      <c r="L35" s="39"/>
      <c r="M35" s="39"/>
    </row>
    <row r="36" spans="1:13" ht="15" customHeight="1">
      <c r="A36" s="39"/>
      <c r="B36" s="39"/>
      <c r="C36" s="39"/>
      <c r="D36" s="39"/>
      <c r="E36" s="39"/>
      <c r="F36" s="39"/>
      <c r="G36" s="39"/>
      <c r="H36" s="39"/>
      <c r="I36" s="39"/>
      <c r="J36" s="39"/>
      <c r="K36" s="39"/>
      <c r="L36" s="39"/>
      <c r="M36" s="39"/>
    </row>
    <row r="37" spans="1:13" ht="15" customHeight="1">
      <c r="A37" s="39"/>
      <c r="B37" s="39"/>
      <c r="C37" s="39"/>
      <c r="D37" s="39"/>
      <c r="E37" s="39"/>
      <c r="F37" s="39"/>
      <c r="G37" s="39"/>
      <c r="H37" s="39"/>
      <c r="I37" s="39"/>
      <c r="J37" s="39"/>
      <c r="K37" s="39"/>
      <c r="L37" s="39"/>
      <c r="M37" s="39"/>
    </row>
    <row r="38" spans="1:13" ht="15" customHeight="1">
      <c r="A38" s="39"/>
      <c r="B38" s="39"/>
      <c r="C38" s="39"/>
      <c r="D38" s="39"/>
      <c r="E38" s="39"/>
      <c r="F38" s="39"/>
      <c r="G38" s="39"/>
      <c r="H38" s="39"/>
      <c r="I38" s="39"/>
      <c r="J38" s="39"/>
      <c r="K38" s="39"/>
      <c r="L38" s="39"/>
      <c r="M38" s="39"/>
    </row>
    <row r="39" spans="1:13" ht="15" customHeight="1">
      <c r="A39" s="39"/>
      <c r="B39" s="39"/>
      <c r="C39" s="39"/>
      <c r="D39" s="39"/>
      <c r="E39" s="39"/>
      <c r="F39" s="39"/>
      <c r="G39" s="39"/>
      <c r="H39" s="39"/>
      <c r="I39" s="39"/>
      <c r="J39" s="39"/>
      <c r="K39" s="39"/>
      <c r="L39" s="39"/>
      <c r="M39" s="39"/>
    </row>
    <row r="40" spans="1:13" ht="15" customHeight="1">
      <c r="A40" s="39"/>
      <c r="B40" s="39"/>
      <c r="C40" s="39"/>
      <c r="D40" s="39"/>
      <c r="E40" s="39"/>
      <c r="F40" s="39"/>
      <c r="G40" s="39"/>
      <c r="H40" s="39"/>
      <c r="I40" s="39"/>
      <c r="J40" s="39"/>
      <c r="K40" s="39"/>
      <c r="L40" s="39"/>
      <c r="M40" s="39"/>
    </row>
    <row r="41" spans="1:13" ht="15" customHeight="1">
      <c r="A41" s="39"/>
      <c r="B41" s="39"/>
      <c r="C41" s="39"/>
      <c r="D41" s="39"/>
      <c r="E41" s="39"/>
      <c r="F41" s="39"/>
      <c r="G41" s="39"/>
      <c r="H41" s="39"/>
      <c r="I41" s="39"/>
      <c r="J41" s="39"/>
      <c r="K41" s="39"/>
      <c r="L41" s="39"/>
      <c r="M41" s="39"/>
    </row>
    <row r="42" spans="1:13" ht="15" customHeight="1">
      <c r="A42" s="39"/>
      <c r="B42" s="39"/>
      <c r="C42" s="39"/>
      <c r="D42" s="39"/>
      <c r="E42" s="39"/>
      <c r="F42" s="39"/>
      <c r="G42" s="39"/>
      <c r="H42" s="39"/>
      <c r="I42" s="39"/>
      <c r="J42" s="39"/>
      <c r="K42" s="39"/>
      <c r="L42" s="39"/>
      <c r="M42" s="39"/>
    </row>
    <row r="43" spans="1:13" ht="15" customHeight="1">
      <c r="A43" s="39"/>
      <c r="B43" s="39"/>
      <c r="C43" s="39"/>
      <c r="D43" s="39"/>
      <c r="E43" s="39"/>
      <c r="F43" s="39"/>
      <c r="G43" s="39"/>
      <c r="H43" s="39"/>
      <c r="I43" s="39"/>
      <c r="J43" s="39"/>
      <c r="K43" s="39"/>
      <c r="L43" s="39"/>
      <c r="M43" s="39"/>
    </row>
    <row r="44" spans="1:13" ht="15" customHeight="1">
      <c r="A44" s="39"/>
      <c r="B44" s="39"/>
      <c r="C44" s="39"/>
      <c r="D44" s="39"/>
      <c r="E44" s="39"/>
      <c r="F44" s="39"/>
      <c r="G44" s="39"/>
      <c r="H44" s="39"/>
      <c r="I44" s="39"/>
      <c r="J44" s="39"/>
      <c r="K44" s="39"/>
      <c r="L44" s="39"/>
      <c r="M44" s="39"/>
    </row>
    <row r="45" spans="1:13" ht="15" customHeight="1">
      <c r="A45" s="39"/>
      <c r="B45" s="39"/>
      <c r="C45" s="39"/>
      <c r="D45" s="39"/>
      <c r="E45" s="39"/>
      <c r="F45" s="39"/>
      <c r="G45" s="39"/>
      <c r="H45" s="39"/>
      <c r="I45" s="39"/>
      <c r="J45" s="39"/>
      <c r="K45" s="39"/>
      <c r="L45" s="39"/>
      <c r="M45" s="39"/>
    </row>
    <row r="46" spans="1:13" ht="15" customHeight="1">
      <c r="A46" s="39"/>
      <c r="B46" s="39"/>
      <c r="C46" s="39"/>
      <c r="D46" s="39"/>
      <c r="E46" s="39"/>
      <c r="F46" s="39"/>
      <c r="G46" s="39"/>
      <c r="H46" s="39"/>
      <c r="I46" s="39"/>
      <c r="J46" s="39"/>
      <c r="K46" s="39"/>
      <c r="L46" s="39"/>
      <c r="M46" s="39"/>
    </row>
    <row r="47" spans="1:13" ht="15" customHeight="1">
      <c r="A47" s="39"/>
      <c r="B47" s="39"/>
      <c r="C47" s="39"/>
      <c r="D47" s="39"/>
      <c r="E47" s="39"/>
      <c r="F47" s="39"/>
      <c r="G47" s="39"/>
      <c r="H47" s="39"/>
      <c r="I47" s="39"/>
      <c r="J47" s="39"/>
      <c r="K47" s="39"/>
      <c r="L47" s="39"/>
      <c r="M47" s="39"/>
    </row>
    <row r="48" spans="1:13" ht="15" customHeight="1">
      <c r="A48" s="39"/>
      <c r="B48" s="39"/>
      <c r="C48" s="39"/>
      <c r="D48" s="39"/>
      <c r="E48" s="39"/>
      <c r="F48" s="39"/>
      <c r="G48" s="39"/>
      <c r="H48" s="39"/>
      <c r="I48" s="39"/>
      <c r="J48" s="39"/>
      <c r="K48" s="39"/>
      <c r="L48" s="39"/>
      <c r="M48" s="39"/>
    </row>
    <row r="49" spans="1:13" ht="12.75">
      <c r="A49" s="39"/>
      <c r="B49" s="39"/>
      <c r="C49" s="39"/>
      <c r="D49" s="39"/>
      <c r="E49" s="39"/>
      <c r="F49" s="39"/>
      <c r="G49" s="39"/>
      <c r="H49" s="39"/>
      <c r="I49" s="39"/>
      <c r="J49" s="39"/>
      <c r="K49" s="39"/>
      <c r="L49" s="39"/>
      <c r="M49" s="39"/>
    </row>
    <row r="50" spans="1:13" ht="12.75">
      <c r="A50" s="39"/>
      <c r="B50" s="39"/>
      <c r="C50" s="39"/>
      <c r="D50" s="39"/>
      <c r="E50" s="39"/>
      <c r="F50" s="39"/>
      <c r="G50" s="39"/>
      <c r="H50" s="39"/>
      <c r="I50" s="39"/>
      <c r="J50" s="39"/>
      <c r="K50" s="39"/>
      <c r="L50" s="39"/>
      <c r="M50" s="39"/>
    </row>
    <row r="51" spans="1:13" ht="12.75">
      <c r="A51" s="39"/>
      <c r="B51" s="39"/>
      <c r="C51" s="39"/>
      <c r="D51" s="39"/>
      <c r="E51" s="39"/>
      <c r="F51" s="39"/>
      <c r="G51" s="39"/>
      <c r="H51" s="39"/>
      <c r="I51" s="39"/>
      <c r="J51" s="39"/>
      <c r="K51" s="39"/>
      <c r="L51" s="39"/>
      <c r="M51" s="39"/>
    </row>
    <row r="52" spans="1:13" ht="12.75">
      <c r="A52" s="39"/>
      <c r="B52" s="39"/>
      <c r="C52" s="39"/>
      <c r="D52" s="39"/>
      <c r="E52" s="39"/>
      <c r="F52" s="39"/>
      <c r="G52" s="39"/>
      <c r="H52" s="39"/>
      <c r="I52" s="39"/>
      <c r="J52" s="39"/>
      <c r="K52" s="39"/>
      <c r="L52" s="39"/>
      <c r="M52" s="39"/>
    </row>
  </sheetData>
  <sheetProtection sheet="1" objects="1" scenarios="1"/>
  <printOptions horizontalCentered="1" verticalCentered="1"/>
  <pageMargins left="0.75" right="0.75" top="1" bottom="1" header="0" footer="0"/>
  <pageSetup horizontalDpi="360" verticalDpi="36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Hoja5"/>
  <dimension ref="A1:U51"/>
  <sheetViews>
    <sheetView workbookViewId="0" topLeftCell="A5">
      <selection activeCell="E15" sqref="E15"/>
    </sheetView>
  </sheetViews>
  <sheetFormatPr defaultColWidth="11.421875" defaultRowHeight="12.75"/>
  <cols>
    <col min="1" max="1" width="2.7109375" style="0" customWidth="1"/>
    <col min="2" max="2" width="18.7109375" style="0" customWidth="1"/>
    <col min="3" max="6" width="15.7109375" style="0" customWidth="1"/>
    <col min="7" max="7" width="12.7109375" style="0" customWidth="1"/>
    <col min="8" max="8" width="7.7109375" style="0" customWidth="1"/>
    <col min="9" max="9" width="3.7109375" style="0" customWidth="1"/>
  </cols>
  <sheetData>
    <row r="1" spans="1:21" ht="15" customHeight="1" thickBot="1">
      <c r="A1" s="39"/>
      <c r="B1" s="39"/>
      <c r="C1" s="39"/>
      <c r="D1" s="39"/>
      <c r="E1" s="39"/>
      <c r="F1" s="39"/>
      <c r="G1" s="39"/>
      <c r="H1" s="39"/>
      <c r="I1" s="39"/>
      <c r="J1" s="39"/>
      <c r="K1" s="39"/>
      <c r="L1" s="39"/>
      <c r="M1" s="39"/>
      <c r="N1" s="39"/>
      <c r="O1" s="39"/>
      <c r="P1" s="39"/>
      <c r="Q1" s="39"/>
      <c r="R1" s="39"/>
      <c r="S1" s="39"/>
      <c r="T1" s="39"/>
      <c r="U1" s="39"/>
    </row>
    <row r="2" spans="1:21" ht="18" customHeight="1">
      <c r="A2" s="39"/>
      <c r="B2" s="23" t="s">
        <v>18</v>
      </c>
      <c r="C2" s="275" t="s">
        <v>218</v>
      </c>
      <c r="D2" s="275" t="s">
        <v>219</v>
      </c>
      <c r="E2" s="448" t="s">
        <v>259</v>
      </c>
      <c r="F2" s="448" t="s">
        <v>261</v>
      </c>
      <c r="G2" s="448" t="s">
        <v>20</v>
      </c>
      <c r="H2" s="276" t="s">
        <v>220</v>
      </c>
      <c r="I2" s="39"/>
      <c r="J2" s="39"/>
      <c r="K2" s="39"/>
      <c r="L2" s="39"/>
      <c r="M2" s="39"/>
      <c r="N2" s="39"/>
      <c r="O2" s="39"/>
      <c r="P2" s="39"/>
      <c r="Q2" s="39"/>
      <c r="R2" s="39"/>
      <c r="S2" s="39"/>
      <c r="T2" s="39"/>
      <c r="U2" s="39"/>
    </row>
    <row r="3" spans="1:21" ht="18" customHeight="1" thickBot="1">
      <c r="A3" s="39"/>
      <c r="B3" s="50"/>
      <c r="C3" s="256" t="s">
        <v>3</v>
      </c>
      <c r="D3" s="257" t="s">
        <v>3</v>
      </c>
      <c r="E3" s="257" t="s">
        <v>260</v>
      </c>
      <c r="F3" s="257" t="s">
        <v>262</v>
      </c>
      <c r="G3" s="257" t="s">
        <v>3</v>
      </c>
      <c r="H3" s="449" t="s">
        <v>20</v>
      </c>
      <c r="I3" s="39"/>
      <c r="J3" s="39"/>
      <c r="K3" s="39"/>
      <c r="L3" s="39"/>
      <c r="M3" s="39"/>
      <c r="N3" s="39"/>
      <c r="O3" s="39"/>
      <c r="P3" s="39"/>
      <c r="Q3" s="39"/>
      <c r="R3" s="39"/>
      <c r="S3" s="39"/>
      <c r="T3" s="39"/>
      <c r="U3" s="39"/>
    </row>
    <row r="4" spans="1:21" ht="12.75" customHeight="1">
      <c r="A4" s="39"/>
      <c r="B4" s="45"/>
      <c r="C4" s="46"/>
      <c r="D4" s="46"/>
      <c r="E4" s="433"/>
      <c r="F4" s="434"/>
      <c r="G4" s="434"/>
      <c r="H4" s="437"/>
      <c r="I4" s="39"/>
      <c r="J4" s="39"/>
      <c r="K4" s="39"/>
      <c r="L4" s="39"/>
      <c r="M4" s="39"/>
      <c r="N4" s="39"/>
      <c r="O4" s="39"/>
      <c r="P4" s="39"/>
      <c r="Q4" s="39"/>
      <c r="R4" s="39"/>
      <c r="S4" s="39"/>
      <c r="T4" s="39"/>
      <c r="U4" s="39"/>
    </row>
    <row r="5" spans="1:21" ht="12.75" customHeight="1">
      <c r="A5" s="39"/>
      <c r="B5" s="247" t="s">
        <v>19</v>
      </c>
      <c r="C5" s="253" t="s">
        <v>24</v>
      </c>
      <c r="D5" s="253"/>
      <c r="E5" s="260"/>
      <c r="F5" s="430">
        <f>IF(E5&gt;0,360000,0)</f>
        <v>0</v>
      </c>
      <c r="G5" s="255">
        <f>E5*H5/100</f>
        <v>0</v>
      </c>
      <c r="H5" s="242">
        <v>10</v>
      </c>
      <c r="I5" s="39"/>
      <c r="J5" s="39"/>
      <c r="K5" s="39"/>
      <c r="L5" s="39"/>
      <c r="M5" s="39"/>
      <c r="N5" s="39"/>
      <c r="O5" s="39"/>
      <c r="P5" s="39"/>
      <c r="Q5" s="39"/>
      <c r="R5" s="39"/>
      <c r="S5" s="39"/>
      <c r="T5" s="39"/>
      <c r="U5" s="39"/>
    </row>
    <row r="6" spans="1:21" ht="12.75" customHeight="1">
      <c r="A6" s="39"/>
      <c r="B6" s="254" t="s">
        <v>21</v>
      </c>
      <c r="C6" s="253" t="s">
        <v>25</v>
      </c>
      <c r="D6" s="253"/>
      <c r="E6" s="260"/>
      <c r="F6" s="430">
        <f>IF(E6&gt;0,360000,0)</f>
        <v>0</v>
      </c>
      <c r="G6" s="255">
        <f aca="true" t="shared" si="0" ref="G6:G24">E6*H6/100</f>
        <v>0</v>
      </c>
      <c r="H6" s="242">
        <v>8</v>
      </c>
      <c r="I6" s="39"/>
      <c r="J6" s="39"/>
      <c r="K6" s="39"/>
      <c r="L6" s="39"/>
      <c r="M6" s="39"/>
      <c r="N6" s="39"/>
      <c r="O6" s="39"/>
      <c r="P6" s="39"/>
      <c r="Q6" s="39"/>
      <c r="R6" s="39"/>
      <c r="S6" s="39"/>
      <c r="T6" s="39"/>
      <c r="U6" s="39"/>
    </row>
    <row r="7" spans="1:21" ht="12.75" customHeight="1">
      <c r="A7" s="39"/>
      <c r="B7" s="254" t="s">
        <v>21</v>
      </c>
      <c r="C7" s="253" t="s">
        <v>26</v>
      </c>
      <c r="D7" s="253"/>
      <c r="E7" s="260"/>
      <c r="F7" s="430">
        <f aca="true" t="shared" si="1" ref="F7:F12">IF(E7&gt;0,360000,0)</f>
        <v>0</v>
      </c>
      <c r="G7" s="255">
        <f t="shared" si="0"/>
        <v>0</v>
      </c>
      <c r="H7" s="242">
        <v>8</v>
      </c>
      <c r="I7" s="39"/>
      <c r="J7" s="39"/>
      <c r="K7" s="39"/>
      <c r="L7" s="39"/>
      <c r="M7" s="39"/>
      <c r="N7" s="39"/>
      <c r="O7" s="39"/>
      <c r="P7" s="39"/>
      <c r="Q7" s="39"/>
      <c r="R7" s="39"/>
      <c r="S7" s="39"/>
      <c r="T7" s="39"/>
      <c r="U7" s="39"/>
    </row>
    <row r="8" spans="1:21" ht="12.75" customHeight="1">
      <c r="A8" s="39"/>
      <c r="B8" s="254" t="s">
        <v>21</v>
      </c>
      <c r="C8" s="253"/>
      <c r="D8" s="253"/>
      <c r="E8" s="260">
        <v>0</v>
      </c>
      <c r="F8" s="430">
        <f t="shared" si="1"/>
        <v>0</v>
      </c>
      <c r="G8" s="255">
        <f t="shared" si="0"/>
        <v>0</v>
      </c>
      <c r="H8" s="242">
        <v>0</v>
      </c>
      <c r="I8" s="39"/>
      <c r="J8" s="39"/>
      <c r="K8" s="39"/>
      <c r="L8" s="39"/>
      <c r="M8" s="39"/>
      <c r="N8" s="39"/>
      <c r="O8" s="39"/>
      <c r="P8" s="39"/>
      <c r="Q8" s="39"/>
      <c r="R8" s="39"/>
      <c r="S8" s="39"/>
      <c r="T8" s="39"/>
      <c r="U8" s="39"/>
    </row>
    <row r="9" spans="1:21" ht="12.75" customHeight="1">
      <c r="A9" s="39"/>
      <c r="B9" s="254" t="s">
        <v>21</v>
      </c>
      <c r="C9" s="253"/>
      <c r="D9" s="253"/>
      <c r="E9" s="260">
        <v>0</v>
      </c>
      <c r="F9" s="430">
        <f t="shared" si="1"/>
        <v>0</v>
      </c>
      <c r="G9" s="255">
        <f t="shared" si="0"/>
        <v>0</v>
      </c>
      <c r="H9" s="242">
        <v>0</v>
      </c>
      <c r="I9" s="39"/>
      <c r="J9" s="39"/>
      <c r="K9" s="39"/>
      <c r="L9" s="39"/>
      <c r="M9" s="39"/>
      <c r="N9" s="39"/>
      <c r="O9" s="39"/>
      <c r="P9" s="39"/>
      <c r="Q9" s="39"/>
      <c r="R9" s="39"/>
      <c r="S9" s="39"/>
      <c r="T9" s="39"/>
      <c r="U9" s="39"/>
    </row>
    <row r="10" spans="1:21" ht="12.75" customHeight="1">
      <c r="A10" s="39"/>
      <c r="B10" s="254" t="s">
        <v>21</v>
      </c>
      <c r="C10" s="253"/>
      <c r="D10" s="253"/>
      <c r="E10" s="260">
        <v>0</v>
      </c>
      <c r="F10" s="430">
        <f t="shared" si="1"/>
        <v>0</v>
      </c>
      <c r="G10" s="255">
        <f t="shared" si="0"/>
        <v>0</v>
      </c>
      <c r="H10" s="242">
        <v>0</v>
      </c>
      <c r="I10" s="39"/>
      <c r="J10" s="39"/>
      <c r="K10" s="39"/>
      <c r="L10" s="39"/>
      <c r="M10" s="39"/>
      <c r="N10" s="39"/>
      <c r="O10" s="39"/>
      <c r="P10" s="39"/>
      <c r="Q10" s="39"/>
      <c r="R10" s="39"/>
      <c r="S10" s="39"/>
      <c r="T10" s="39"/>
      <c r="U10" s="39"/>
    </row>
    <row r="11" spans="1:21" ht="12.75" customHeight="1">
      <c r="A11" s="39"/>
      <c r="B11" s="254" t="s">
        <v>21</v>
      </c>
      <c r="C11" s="253"/>
      <c r="D11" s="253"/>
      <c r="E11" s="260">
        <v>0</v>
      </c>
      <c r="F11" s="430">
        <f t="shared" si="1"/>
        <v>0</v>
      </c>
      <c r="G11" s="255">
        <f t="shared" si="0"/>
        <v>0</v>
      </c>
      <c r="H11" s="242">
        <v>0</v>
      </c>
      <c r="I11" s="39"/>
      <c r="J11" s="39"/>
      <c r="K11" s="39"/>
      <c r="L11" s="39"/>
      <c r="M11" s="39"/>
      <c r="N11" s="39"/>
      <c r="O11" s="39"/>
      <c r="P11" s="39"/>
      <c r="Q11" s="39"/>
      <c r="R11" s="39"/>
      <c r="S11" s="39"/>
      <c r="T11" s="39"/>
      <c r="U11" s="39"/>
    </row>
    <row r="12" spans="1:21" ht="12.75" customHeight="1">
      <c r="A12" s="39"/>
      <c r="B12" s="254" t="s">
        <v>21</v>
      </c>
      <c r="C12" s="253"/>
      <c r="D12" s="253"/>
      <c r="E12" s="260">
        <v>0</v>
      </c>
      <c r="F12" s="430">
        <f t="shared" si="1"/>
        <v>0</v>
      </c>
      <c r="G12" s="255">
        <f t="shared" si="0"/>
        <v>0</v>
      </c>
      <c r="H12" s="242">
        <v>0</v>
      </c>
      <c r="I12" s="39"/>
      <c r="J12" s="39"/>
      <c r="K12" s="39"/>
      <c r="L12" s="39"/>
      <c r="M12" s="39"/>
      <c r="N12" s="39"/>
      <c r="O12" s="39"/>
      <c r="P12" s="39"/>
      <c r="Q12" s="39"/>
      <c r="R12" s="39"/>
      <c r="S12" s="39"/>
      <c r="T12" s="39"/>
      <c r="U12" s="39"/>
    </row>
    <row r="13" spans="1:21" ht="12.75" customHeight="1">
      <c r="A13" s="39"/>
      <c r="B13" s="254" t="s">
        <v>21</v>
      </c>
      <c r="C13" s="292" t="s">
        <v>215</v>
      </c>
      <c r="D13" s="292"/>
      <c r="E13" s="293"/>
      <c r="F13" s="260">
        <v>0</v>
      </c>
      <c r="G13" s="255" t="s">
        <v>3</v>
      </c>
      <c r="H13" s="428"/>
      <c r="I13" s="39"/>
      <c r="J13" s="39"/>
      <c r="K13" s="39"/>
      <c r="L13" s="39"/>
      <c r="M13" s="39"/>
      <c r="N13" s="39"/>
      <c r="O13" s="39"/>
      <c r="P13" s="39"/>
      <c r="Q13" s="39"/>
      <c r="R13" s="39"/>
      <c r="S13" s="39"/>
      <c r="T13" s="39"/>
      <c r="U13" s="39"/>
    </row>
    <row r="14" spans="1:21" ht="12.75" customHeight="1">
      <c r="A14" s="39"/>
      <c r="B14" s="254" t="s">
        <v>21</v>
      </c>
      <c r="C14" s="248"/>
      <c r="D14" s="248"/>
      <c r="E14" s="285"/>
      <c r="F14" s="431" t="s">
        <v>3</v>
      </c>
      <c r="G14" s="255" t="s">
        <v>3</v>
      </c>
      <c r="H14" s="429"/>
      <c r="I14" s="39"/>
      <c r="J14" s="39"/>
      <c r="K14" s="39"/>
      <c r="L14" s="39"/>
      <c r="M14" s="39"/>
      <c r="N14" s="39"/>
      <c r="O14" s="39"/>
      <c r="P14" s="39"/>
      <c r="Q14" s="39"/>
      <c r="R14" s="39"/>
      <c r="S14" s="39"/>
      <c r="T14" s="39"/>
      <c r="U14" s="39"/>
    </row>
    <row r="15" spans="1:21" ht="12.75" customHeight="1">
      <c r="A15" s="39"/>
      <c r="B15" s="247" t="s">
        <v>22</v>
      </c>
      <c r="C15" s="253" t="s">
        <v>315</v>
      </c>
      <c r="D15" s="253"/>
      <c r="E15" s="260"/>
      <c r="F15" s="432">
        <f aca="true" t="shared" si="2" ref="F15:F24">E15*32/100</f>
        <v>0</v>
      </c>
      <c r="G15" s="255">
        <f t="shared" si="0"/>
        <v>0</v>
      </c>
      <c r="H15" s="242">
        <v>10</v>
      </c>
      <c r="I15" s="39"/>
      <c r="J15" s="39"/>
      <c r="K15" s="39"/>
      <c r="L15" s="39"/>
      <c r="M15" s="39"/>
      <c r="N15" s="39"/>
      <c r="O15" s="39"/>
      <c r="P15" s="39"/>
      <c r="Q15" s="39"/>
      <c r="R15" s="39"/>
      <c r="S15" s="39"/>
      <c r="T15" s="39"/>
      <c r="U15" s="39"/>
    </row>
    <row r="16" spans="1:21" ht="12.75" customHeight="1">
      <c r="A16" s="39"/>
      <c r="B16" s="254" t="s">
        <v>21</v>
      </c>
      <c r="C16" s="253" t="s">
        <v>316</v>
      </c>
      <c r="D16" s="253"/>
      <c r="E16" s="260"/>
      <c r="F16" s="432">
        <f t="shared" si="2"/>
        <v>0</v>
      </c>
      <c r="G16" s="255">
        <f t="shared" si="0"/>
        <v>0</v>
      </c>
      <c r="H16" s="242">
        <v>10</v>
      </c>
      <c r="I16" s="39"/>
      <c r="J16" s="39"/>
      <c r="K16" s="39"/>
      <c r="L16" s="39"/>
      <c r="M16" s="39"/>
      <c r="N16" s="39"/>
      <c r="O16" s="39"/>
      <c r="P16" s="39"/>
      <c r="Q16" s="39"/>
      <c r="R16" s="39"/>
      <c r="S16" s="39"/>
      <c r="T16" s="39"/>
      <c r="U16" s="39"/>
    </row>
    <row r="17" spans="1:21" ht="12.75" customHeight="1">
      <c r="A17" s="39"/>
      <c r="B17" s="254" t="s">
        <v>21</v>
      </c>
      <c r="C17" s="253" t="s">
        <v>317</v>
      </c>
      <c r="D17" s="253"/>
      <c r="E17" s="260"/>
      <c r="F17" s="432">
        <f t="shared" si="2"/>
        <v>0</v>
      </c>
      <c r="G17" s="255">
        <f t="shared" si="0"/>
        <v>0</v>
      </c>
      <c r="H17" s="242">
        <v>10</v>
      </c>
      <c r="I17" s="39"/>
      <c r="J17" s="39"/>
      <c r="K17" s="39"/>
      <c r="L17" s="39"/>
      <c r="M17" s="39"/>
      <c r="N17" s="39"/>
      <c r="O17" s="39"/>
      <c r="P17" s="39"/>
      <c r="Q17" s="39"/>
      <c r="R17" s="39"/>
      <c r="S17" s="39"/>
      <c r="T17" s="39"/>
      <c r="U17" s="39"/>
    </row>
    <row r="18" spans="1:21" ht="12.75" customHeight="1">
      <c r="A18" s="39"/>
      <c r="B18" s="254" t="s">
        <v>21</v>
      </c>
      <c r="C18" s="253"/>
      <c r="D18" s="253"/>
      <c r="E18" s="260">
        <v>0</v>
      </c>
      <c r="F18" s="432">
        <f t="shared" si="2"/>
        <v>0</v>
      </c>
      <c r="G18" s="255">
        <f t="shared" si="0"/>
        <v>0</v>
      </c>
      <c r="H18" s="242">
        <v>0</v>
      </c>
      <c r="I18" s="39"/>
      <c r="J18" s="39"/>
      <c r="K18" s="39"/>
      <c r="L18" s="39"/>
      <c r="M18" s="39"/>
      <c r="N18" s="39"/>
      <c r="O18" s="39"/>
      <c r="P18" s="39"/>
      <c r="Q18" s="39"/>
      <c r="R18" s="39"/>
      <c r="S18" s="39"/>
      <c r="T18" s="39"/>
      <c r="U18" s="39"/>
    </row>
    <row r="19" spans="1:21" ht="12.75" customHeight="1">
      <c r="A19" s="39"/>
      <c r="B19" s="254" t="s">
        <v>21</v>
      </c>
      <c r="C19" s="253"/>
      <c r="D19" s="253"/>
      <c r="E19" s="260">
        <v>0</v>
      </c>
      <c r="F19" s="432">
        <f t="shared" si="2"/>
        <v>0</v>
      </c>
      <c r="G19" s="255">
        <f t="shared" si="0"/>
        <v>0</v>
      </c>
      <c r="H19" s="242">
        <v>0</v>
      </c>
      <c r="I19" s="39"/>
      <c r="J19" s="39"/>
      <c r="K19" s="39"/>
      <c r="L19" s="39"/>
      <c r="M19" s="39"/>
      <c r="N19" s="39"/>
      <c r="O19" s="39"/>
      <c r="P19" s="39"/>
      <c r="Q19" s="39"/>
      <c r="R19" s="39"/>
      <c r="S19" s="39"/>
      <c r="T19" s="39"/>
      <c r="U19" s="39"/>
    </row>
    <row r="20" spans="1:21" ht="12.75" customHeight="1">
      <c r="A20" s="39"/>
      <c r="B20" s="254" t="s">
        <v>21</v>
      </c>
      <c r="C20" s="253"/>
      <c r="D20" s="253"/>
      <c r="E20" s="260">
        <v>0</v>
      </c>
      <c r="F20" s="432">
        <f t="shared" si="2"/>
        <v>0</v>
      </c>
      <c r="G20" s="255">
        <f t="shared" si="0"/>
        <v>0</v>
      </c>
      <c r="H20" s="242">
        <v>0</v>
      </c>
      <c r="I20" s="39"/>
      <c r="J20" s="39"/>
      <c r="K20" s="39"/>
      <c r="L20" s="39"/>
      <c r="M20" s="39"/>
      <c r="N20" s="39"/>
      <c r="O20" s="39"/>
      <c r="P20" s="39"/>
      <c r="Q20" s="39"/>
      <c r="R20" s="39"/>
      <c r="S20" s="39"/>
      <c r="T20" s="39"/>
      <c r="U20" s="39"/>
    </row>
    <row r="21" spans="1:21" ht="12.75" customHeight="1">
      <c r="A21" s="39"/>
      <c r="B21" s="254" t="s">
        <v>21</v>
      </c>
      <c r="C21" s="253"/>
      <c r="D21" s="253"/>
      <c r="E21" s="260">
        <v>0</v>
      </c>
      <c r="F21" s="432">
        <f t="shared" si="2"/>
        <v>0</v>
      </c>
      <c r="G21" s="255">
        <f t="shared" si="0"/>
        <v>0</v>
      </c>
      <c r="H21" s="242">
        <v>0</v>
      </c>
      <c r="I21" s="39"/>
      <c r="J21" s="39"/>
      <c r="K21" s="39"/>
      <c r="L21" s="39"/>
      <c r="M21" s="39"/>
      <c r="N21" s="39"/>
      <c r="O21" s="39"/>
      <c r="P21" s="39"/>
      <c r="Q21" s="39"/>
      <c r="R21" s="39"/>
      <c r="S21" s="39"/>
      <c r="T21" s="39"/>
      <c r="U21" s="39"/>
    </row>
    <row r="22" spans="1:21" ht="12.75" customHeight="1">
      <c r="A22" s="39"/>
      <c r="B22" s="254" t="s">
        <v>21</v>
      </c>
      <c r="C22" s="253"/>
      <c r="D22" s="253"/>
      <c r="E22" s="260">
        <v>0</v>
      </c>
      <c r="F22" s="432">
        <f t="shared" si="2"/>
        <v>0</v>
      </c>
      <c r="G22" s="255">
        <f t="shared" si="0"/>
        <v>0</v>
      </c>
      <c r="H22" s="242">
        <v>0</v>
      </c>
      <c r="I22" s="39"/>
      <c r="J22" s="39"/>
      <c r="K22" s="39"/>
      <c r="L22" s="39"/>
      <c r="M22" s="39"/>
      <c r="N22" s="39"/>
      <c r="O22" s="39"/>
      <c r="P22" s="39"/>
      <c r="Q22" s="39"/>
      <c r="R22" s="39"/>
      <c r="S22" s="39"/>
      <c r="T22" s="39"/>
      <c r="U22" s="39"/>
    </row>
    <row r="23" spans="1:21" ht="12.75" customHeight="1">
      <c r="A23" s="39"/>
      <c r="B23" s="254" t="s">
        <v>21</v>
      </c>
      <c r="C23" s="253"/>
      <c r="D23" s="253"/>
      <c r="E23" s="260">
        <v>0</v>
      </c>
      <c r="F23" s="432">
        <f t="shared" si="2"/>
        <v>0</v>
      </c>
      <c r="G23" s="255">
        <f t="shared" si="0"/>
        <v>0</v>
      </c>
      <c r="H23" s="242">
        <v>0</v>
      </c>
      <c r="I23" s="39"/>
      <c r="J23" s="39"/>
      <c r="K23" s="39"/>
      <c r="L23" s="39"/>
      <c r="M23" s="39"/>
      <c r="N23" s="39"/>
      <c r="O23" s="39"/>
      <c r="P23" s="39"/>
      <c r="Q23" s="39"/>
      <c r="R23" s="39"/>
      <c r="S23" s="39"/>
      <c r="T23" s="39"/>
      <c r="U23" s="39"/>
    </row>
    <row r="24" spans="1:21" ht="12.75" customHeight="1">
      <c r="A24" s="39"/>
      <c r="B24" s="254" t="s">
        <v>21</v>
      </c>
      <c r="C24" s="253"/>
      <c r="D24" s="253"/>
      <c r="E24" s="260">
        <v>0</v>
      </c>
      <c r="F24" s="432">
        <f t="shared" si="2"/>
        <v>0</v>
      </c>
      <c r="G24" s="255">
        <f t="shared" si="0"/>
        <v>0</v>
      </c>
      <c r="H24" s="242">
        <v>0</v>
      </c>
      <c r="I24" s="39"/>
      <c r="J24" s="39"/>
      <c r="K24" s="39"/>
      <c r="L24" s="39"/>
      <c r="M24" s="39"/>
      <c r="N24" s="39"/>
      <c r="O24" s="39"/>
      <c r="P24" s="39"/>
      <c r="Q24" s="39"/>
      <c r="R24" s="39"/>
      <c r="S24" s="39"/>
      <c r="T24" s="39"/>
      <c r="U24" s="39"/>
    </row>
    <row r="25" spans="1:21" ht="12.75" customHeight="1" thickBot="1">
      <c r="A25" s="39"/>
      <c r="B25" s="45"/>
      <c r="C25" s="46"/>
      <c r="D25" s="46"/>
      <c r="E25" s="435"/>
      <c r="F25" s="436"/>
      <c r="G25" s="436"/>
      <c r="H25" s="438"/>
      <c r="I25" s="39"/>
      <c r="J25" s="39"/>
      <c r="K25" s="39"/>
      <c r="L25" s="39"/>
      <c r="M25" s="39"/>
      <c r="N25" s="39"/>
      <c r="O25" s="39"/>
      <c r="P25" s="39"/>
      <c r="Q25" s="39"/>
      <c r="R25" s="39"/>
      <c r="S25" s="39"/>
      <c r="T25" s="39"/>
      <c r="U25" s="39"/>
    </row>
    <row r="26" spans="1:21" ht="18" customHeight="1" thickBot="1">
      <c r="A26" s="39"/>
      <c r="B26" s="5"/>
      <c r="C26" s="2"/>
      <c r="D26" s="258" t="s">
        <v>23</v>
      </c>
      <c r="E26" s="259">
        <f>SUM(E4:E25)</f>
        <v>0</v>
      </c>
      <c r="F26" s="259">
        <f>SUM(F5:F24)</f>
        <v>0</v>
      </c>
      <c r="G26" s="259">
        <f>SUM(G5:G24)</f>
        <v>0</v>
      </c>
      <c r="H26" s="246"/>
      <c r="I26" s="39"/>
      <c r="J26" s="39"/>
      <c r="K26" s="39"/>
      <c r="L26" s="39"/>
      <c r="M26" s="39"/>
      <c r="N26" s="39"/>
      <c r="O26" s="39"/>
      <c r="P26" s="39"/>
      <c r="Q26" s="39"/>
      <c r="R26" s="39"/>
      <c r="S26" s="39"/>
      <c r="T26" s="39"/>
      <c r="U26" s="39"/>
    </row>
    <row r="27" spans="1:21" ht="18" customHeight="1">
      <c r="A27" s="39"/>
      <c r="B27" s="39"/>
      <c r="C27" s="39"/>
      <c r="D27" s="39"/>
      <c r="E27" s="39"/>
      <c r="F27" s="39"/>
      <c r="G27" s="52"/>
      <c r="H27" s="52"/>
      <c r="I27" s="39"/>
      <c r="J27" s="39"/>
      <c r="K27" s="39"/>
      <c r="L27" s="39"/>
      <c r="M27" s="39"/>
      <c r="N27" s="39"/>
      <c r="O27" s="39"/>
      <c r="P27" s="39"/>
      <c r="Q27" s="39"/>
      <c r="R27" s="39"/>
      <c r="S27" s="39"/>
      <c r="T27" s="39"/>
      <c r="U27" s="39"/>
    </row>
    <row r="28" spans="1:21" ht="18" customHeight="1">
      <c r="A28" s="39"/>
      <c r="B28" s="39"/>
      <c r="C28" s="39"/>
      <c r="D28" s="39"/>
      <c r="E28" s="39"/>
      <c r="F28" s="39"/>
      <c r="G28" s="52"/>
      <c r="H28" s="52"/>
      <c r="I28" s="39"/>
      <c r="J28" s="39"/>
      <c r="K28" s="39"/>
      <c r="L28" s="39"/>
      <c r="M28" s="39"/>
      <c r="N28" s="39"/>
      <c r="O28" s="39"/>
      <c r="P28" s="39"/>
      <c r="Q28" s="39"/>
      <c r="R28" s="39"/>
      <c r="S28" s="39"/>
      <c r="T28" s="39"/>
      <c r="U28" s="39"/>
    </row>
    <row r="29" spans="1:21" ht="18" customHeight="1">
      <c r="A29" s="39"/>
      <c r="B29" s="39"/>
      <c r="C29" s="39"/>
      <c r="D29" s="39"/>
      <c r="E29" s="39"/>
      <c r="F29" s="39"/>
      <c r="G29" s="39"/>
      <c r="H29" s="39"/>
      <c r="I29" s="39"/>
      <c r="J29" s="39"/>
      <c r="K29" s="39"/>
      <c r="L29" s="39"/>
      <c r="M29" s="39"/>
      <c r="N29" s="39"/>
      <c r="O29" s="39"/>
      <c r="P29" s="39"/>
      <c r="Q29" s="39"/>
      <c r="R29" s="39"/>
      <c r="S29" s="39"/>
      <c r="T29" s="39"/>
      <c r="U29" s="39"/>
    </row>
    <row r="30" spans="1:21" ht="18" customHeight="1">
      <c r="A30" s="39"/>
      <c r="B30" s="39"/>
      <c r="C30" s="39"/>
      <c r="D30" s="39"/>
      <c r="E30" s="39"/>
      <c r="F30" s="39"/>
      <c r="G30" s="39"/>
      <c r="H30" s="39"/>
      <c r="I30" s="39"/>
      <c r="J30" s="39"/>
      <c r="K30" s="39"/>
      <c r="L30" s="39"/>
      <c r="M30" s="39"/>
      <c r="N30" s="39"/>
      <c r="O30" s="39"/>
      <c r="P30" s="39"/>
      <c r="Q30" s="39"/>
      <c r="R30" s="39"/>
      <c r="S30" s="39"/>
      <c r="T30" s="39"/>
      <c r="U30" s="39"/>
    </row>
    <row r="31" spans="1:21" ht="18" customHeight="1">
      <c r="A31" s="39"/>
      <c r="B31" s="39"/>
      <c r="C31" s="39"/>
      <c r="D31" s="39"/>
      <c r="E31" s="39"/>
      <c r="F31" s="39"/>
      <c r="G31" s="39"/>
      <c r="H31" s="39"/>
      <c r="I31" s="39"/>
      <c r="J31" s="39"/>
      <c r="K31" s="39"/>
      <c r="L31" s="39"/>
      <c r="M31" s="39"/>
      <c r="N31" s="39"/>
      <c r="O31" s="39"/>
      <c r="P31" s="39"/>
      <c r="Q31" s="39"/>
      <c r="R31" s="39"/>
      <c r="S31" s="39"/>
      <c r="T31" s="39"/>
      <c r="U31" s="39"/>
    </row>
    <row r="32" spans="1:21" ht="16.5" customHeight="1">
      <c r="A32" s="39"/>
      <c r="B32" s="39"/>
      <c r="C32" s="39"/>
      <c r="D32" s="39"/>
      <c r="E32" s="39"/>
      <c r="F32" s="39"/>
      <c r="G32" s="39"/>
      <c r="H32" s="39"/>
      <c r="I32" s="39"/>
      <c r="J32" s="39"/>
      <c r="K32" s="39"/>
      <c r="L32" s="39"/>
      <c r="M32" s="39"/>
      <c r="N32" s="39"/>
      <c r="O32" s="39"/>
      <c r="P32" s="39"/>
      <c r="Q32" s="39"/>
      <c r="R32" s="39"/>
      <c r="S32" s="39"/>
      <c r="T32" s="39"/>
      <c r="U32" s="39"/>
    </row>
    <row r="33" spans="1:21" ht="16.5" customHeight="1">
      <c r="A33" s="39"/>
      <c r="B33" s="39"/>
      <c r="C33" s="39"/>
      <c r="D33" s="39"/>
      <c r="E33" s="39"/>
      <c r="F33" s="39"/>
      <c r="G33" s="39"/>
      <c r="H33" s="39"/>
      <c r="I33" s="39"/>
      <c r="J33" s="39"/>
      <c r="K33" s="39"/>
      <c r="L33" s="39"/>
      <c r="M33" s="39"/>
      <c r="N33" s="39"/>
      <c r="O33" s="39"/>
      <c r="P33" s="39"/>
      <c r="Q33" s="39"/>
      <c r="R33" s="39"/>
      <c r="S33" s="39"/>
      <c r="T33" s="39"/>
      <c r="U33" s="39"/>
    </row>
    <row r="34" spans="1:21" ht="12.75">
      <c r="A34" s="39"/>
      <c r="B34" s="39"/>
      <c r="C34" s="39"/>
      <c r="D34" s="39"/>
      <c r="E34" s="39"/>
      <c r="F34" s="39"/>
      <c r="G34" s="39"/>
      <c r="H34" s="39"/>
      <c r="I34" s="39"/>
      <c r="J34" s="39"/>
      <c r="K34" s="39"/>
      <c r="L34" s="39"/>
      <c r="M34" s="39"/>
      <c r="N34" s="39"/>
      <c r="O34" s="39"/>
      <c r="P34" s="39"/>
      <c r="Q34" s="39"/>
      <c r="R34" s="39"/>
      <c r="S34" s="39"/>
      <c r="T34" s="39"/>
      <c r="U34" s="39"/>
    </row>
    <row r="35" spans="1:21" ht="12.75">
      <c r="A35" s="39"/>
      <c r="B35" s="39"/>
      <c r="C35" s="39"/>
      <c r="D35" s="39"/>
      <c r="E35" s="39"/>
      <c r="F35" s="39"/>
      <c r="G35" s="39"/>
      <c r="H35" s="39"/>
      <c r="I35" s="39"/>
      <c r="J35" s="39"/>
      <c r="K35" s="39"/>
      <c r="L35" s="39"/>
      <c r="M35" s="39"/>
      <c r="N35" s="39"/>
      <c r="O35" s="39"/>
      <c r="P35" s="39"/>
      <c r="Q35" s="39"/>
      <c r="R35" s="39"/>
      <c r="S35" s="39"/>
      <c r="T35" s="39"/>
      <c r="U35" s="39"/>
    </row>
    <row r="36" spans="1:21" ht="12.75">
      <c r="A36" s="39"/>
      <c r="B36" s="39"/>
      <c r="C36" s="39"/>
      <c r="D36" s="39"/>
      <c r="E36" s="39"/>
      <c r="F36" s="39"/>
      <c r="G36" s="39"/>
      <c r="H36" s="39"/>
      <c r="I36" s="39"/>
      <c r="J36" s="39"/>
      <c r="K36" s="39"/>
      <c r="L36" s="39"/>
      <c r="M36" s="39"/>
      <c r="N36" s="39"/>
      <c r="O36" s="39"/>
      <c r="P36" s="39"/>
      <c r="Q36" s="39"/>
      <c r="R36" s="39"/>
      <c r="S36" s="39"/>
      <c r="T36" s="39"/>
      <c r="U36" s="39"/>
    </row>
    <row r="37" spans="1:21" ht="12.75">
      <c r="A37" s="39"/>
      <c r="B37" s="39"/>
      <c r="C37" s="39"/>
      <c r="D37" s="39"/>
      <c r="E37" s="39"/>
      <c r="F37" s="39"/>
      <c r="G37" s="39"/>
      <c r="H37" s="39"/>
      <c r="I37" s="39"/>
      <c r="J37" s="39"/>
      <c r="K37" s="39"/>
      <c r="L37" s="39"/>
      <c r="M37" s="39"/>
      <c r="N37" s="39"/>
      <c r="O37" s="39"/>
      <c r="P37" s="39"/>
      <c r="Q37" s="39"/>
      <c r="R37" s="39"/>
      <c r="S37" s="39"/>
      <c r="T37" s="39"/>
      <c r="U37" s="39"/>
    </row>
    <row r="38" spans="1:21" ht="12.75">
      <c r="A38" s="39"/>
      <c r="B38" s="39"/>
      <c r="C38" s="39"/>
      <c r="D38" s="39"/>
      <c r="E38" s="39"/>
      <c r="F38" s="39"/>
      <c r="G38" s="39"/>
      <c r="H38" s="39"/>
      <c r="I38" s="39"/>
      <c r="J38" s="39"/>
      <c r="K38" s="39"/>
      <c r="L38" s="39"/>
      <c r="M38" s="39"/>
      <c r="N38" s="39"/>
      <c r="O38" s="39"/>
      <c r="P38" s="39"/>
      <c r="Q38" s="39"/>
      <c r="R38" s="39"/>
      <c r="S38" s="39"/>
      <c r="T38" s="39"/>
      <c r="U38" s="39"/>
    </row>
    <row r="39" spans="1:21" ht="12.75">
      <c r="A39" s="39"/>
      <c r="B39" s="39"/>
      <c r="C39" s="39"/>
      <c r="D39" s="39"/>
      <c r="E39" s="39"/>
      <c r="F39" s="39"/>
      <c r="G39" s="39"/>
      <c r="H39" s="39"/>
      <c r="I39" s="39"/>
      <c r="J39" s="39"/>
      <c r="K39" s="39"/>
      <c r="L39" s="39"/>
      <c r="M39" s="39"/>
      <c r="N39" s="39"/>
      <c r="O39" s="39"/>
      <c r="P39" s="39"/>
      <c r="Q39" s="39"/>
      <c r="R39" s="39"/>
      <c r="S39" s="39"/>
      <c r="T39" s="39"/>
      <c r="U39" s="39"/>
    </row>
    <row r="40" spans="1:21" ht="12.75">
      <c r="A40" s="39"/>
      <c r="B40" s="39"/>
      <c r="C40" s="39"/>
      <c r="D40" s="39"/>
      <c r="E40" s="39"/>
      <c r="F40" s="39"/>
      <c r="G40" s="39"/>
      <c r="H40" s="39"/>
      <c r="I40" s="39"/>
      <c r="J40" s="39"/>
      <c r="K40" s="39"/>
      <c r="L40" s="39"/>
      <c r="M40" s="39"/>
      <c r="N40" s="39"/>
      <c r="O40" s="39"/>
      <c r="P40" s="39"/>
      <c r="Q40" s="39"/>
      <c r="R40" s="39"/>
      <c r="S40" s="39"/>
      <c r="T40" s="39"/>
      <c r="U40" s="39"/>
    </row>
    <row r="41" spans="1:21" ht="12.75">
      <c r="A41" s="39"/>
      <c r="B41" s="39"/>
      <c r="C41" s="39"/>
      <c r="D41" s="39"/>
      <c r="E41" s="39"/>
      <c r="F41" s="39"/>
      <c r="G41" s="39"/>
      <c r="H41" s="39"/>
      <c r="I41" s="39"/>
      <c r="J41" s="39"/>
      <c r="K41" s="39"/>
      <c r="L41" s="39"/>
      <c r="M41" s="39"/>
      <c r="N41" s="39"/>
      <c r="O41" s="39"/>
      <c r="P41" s="39"/>
      <c r="Q41" s="39"/>
      <c r="R41" s="39"/>
      <c r="S41" s="39"/>
      <c r="T41" s="39"/>
      <c r="U41" s="39"/>
    </row>
    <row r="42" spans="1:21" ht="12.75">
      <c r="A42" s="39"/>
      <c r="B42" s="39"/>
      <c r="C42" s="39"/>
      <c r="D42" s="39"/>
      <c r="E42" s="39"/>
      <c r="F42" s="39"/>
      <c r="G42" s="39"/>
      <c r="H42" s="39"/>
      <c r="I42" s="39"/>
      <c r="J42" s="39"/>
      <c r="K42" s="39"/>
      <c r="L42" s="39"/>
      <c r="M42" s="39"/>
      <c r="N42" s="39"/>
      <c r="O42" s="39"/>
      <c r="P42" s="39"/>
      <c r="Q42" s="39"/>
      <c r="R42" s="39"/>
      <c r="S42" s="39"/>
      <c r="T42" s="39"/>
      <c r="U42" s="39"/>
    </row>
    <row r="43" spans="1:21" ht="12.75">
      <c r="A43" s="39"/>
      <c r="B43" s="39"/>
      <c r="C43" s="39"/>
      <c r="D43" s="39"/>
      <c r="E43" s="39"/>
      <c r="F43" s="39"/>
      <c r="G43" s="39"/>
      <c r="H43" s="39"/>
      <c r="I43" s="39"/>
      <c r="J43" s="39"/>
      <c r="K43" s="39"/>
      <c r="L43" s="39"/>
      <c r="M43" s="39"/>
      <c r="N43" s="39"/>
      <c r="O43" s="39"/>
      <c r="P43" s="39"/>
      <c r="Q43" s="39"/>
      <c r="R43" s="39"/>
      <c r="S43" s="39"/>
      <c r="T43" s="39"/>
      <c r="U43" s="39"/>
    </row>
    <row r="44" spans="1:21" ht="12.75">
      <c r="A44" s="39"/>
      <c r="B44" s="39"/>
      <c r="C44" s="39"/>
      <c r="D44" s="39"/>
      <c r="E44" s="39"/>
      <c r="F44" s="39"/>
      <c r="G44" s="39"/>
      <c r="H44" s="39"/>
      <c r="I44" s="39"/>
      <c r="J44" s="39"/>
      <c r="K44" s="39"/>
      <c r="L44" s="39"/>
      <c r="M44" s="39"/>
      <c r="N44" s="39"/>
      <c r="O44" s="39"/>
      <c r="P44" s="39"/>
      <c r="Q44" s="39"/>
      <c r="R44" s="39"/>
      <c r="S44" s="39"/>
      <c r="T44" s="39"/>
      <c r="U44" s="39"/>
    </row>
    <row r="45" spans="1:21" ht="12.75">
      <c r="A45" s="39"/>
      <c r="B45" s="39"/>
      <c r="C45" s="39"/>
      <c r="D45" s="39"/>
      <c r="E45" s="39"/>
      <c r="F45" s="39"/>
      <c r="G45" s="39"/>
      <c r="H45" s="39"/>
      <c r="I45" s="39"/>
      <c r="J45" s="39"/>
      <c r="K45" s="39"/>
      <c r="L45" s="39"/>
      <c r="M45" s="39"/>
      <c r="N45" s="39"/>
      <c r="O45" s="39"/>
      <c r="P45" s="39"/>
      <c r="Q45" s="39"/>
      <c r="R45" s="39"/>
      <c r="S45" s="39"/>
      <c r="T45" s="39"/>
      <c r="U45" s="39"/>
    </row>
    <row r="46" spans="1:21" ht="12.75">
      <c r="A46" s="39"/>
      <c r="B46" s="39"/>
      <c r="C46" s="39"/>
      <c r="D46" s="39"/>
      <c r="E46" s="39"/>
      <c r="F46" s="39"/>
      <c r="G46" s="39"/>
      <c r="H46" s="39"/>
      <c r="I46" s="39"/>
      <c r="J46" s="39"/>
      <c r="K46" s="39"/>
      <c r="L46" s="39"/>
      <c r="M46" s="39"/>
      <c r="N46" s="39"/>
      <c r="O46" s="39"/>
      <c r="P46" s="39"/>
      <c r="Q46" s="39"/>
      <c r="R46" s="39"/>
      <c r="S46" s="39"/>
      <c r="T46" s="39"/>
      <c r="U46" s="39"/>
    </row>
    <row r="47" spans="1:21" ht="12.75">
      <c r="A47" s="39"/>
      <c r="B47" s="39"/>
      <c r="C47" s="39"/>
      <c r="D47" s="39"/>
      <c r="E47" s="39"/>
      <c r="F47" s="39"/>
      <c r="G47" s="39"/>
      <c r="H47" s="39"/>
      <c r="I47" s="39"/>
      <c r="J47" s="39"/>
      <c r="K47" s="39"/>
      <c r="L47" s="39"/>
      <c r="M47" s="39"/>
      <c r="N47" s="39"/>
      <c r="O47" s="39"/>
      <c r="P47" s="39"/>
      <c r="Q47" s="39"/>
      <c r="R47" s="39"/>
      <c r="S47" s="39"/>
      <c r="T47" s="39"/>
      <c r="U47" s="39"/>
    </row>
    <row r="48" spans="1:21" ht="12.75">
      <c r="A48" s="39"/>
      <c r="B48" s="39"/>
      <c r="C48" s="39"/>
      <c r="D48" s="39"/>
      <c r="E48" s="39"/>
      <c r="F48" s="39"/>
      <c r="G48" s="39"/>
      <c r="H48" s="39"/>
      <c r="I48" s="39"/>
      <c r="J48" s="39"/>
      <c r="K48" s="39"/>
      <c r="L48" s="39"/>
      <c r="M48" s="39"/>
      <c r="N48" s="39"/>
      <c r="O48" s="39"/>
      <c r="P48" s="39"/>
      <c r="Q48" s="39"/>
      <c r="R48" s="39"/>
      <c r="S48" s="39"/>
      <c r="T48" s="39"/>
      <c r="U48" s="39"/>
    </row>
    <row r="49" spans="1:21" ht="12.75">
      <c r="A49" s="39"/>
      <c r="B49" s="39"/>
      <c r="C49" s="39"/>
      <c r="D49" s="39"/>
      <c r="E49" s="39"/>
      <c r="F49" s="39"/>
      <c r="G49" s="39"/>
      <c r="H49" s="39"/>
      <c r="I49" s="39"/>
      <c r="J49" s="39"/>
      <c r="K49" s="39"/>
      <c r="L49" s="39"/>
      <c r="M49" s="39"/>
      <c r="N49" s="39"/>
      <c r="O49" s="39"/>
      <c r="P49" s="39"/>
      <c r="Q49" s="39"/>
      <c r="R49" s="39"/>
      <c r="S49" s="39"/>
      <c r="T49" s="39"/>
      <c r="U49" s="39"/>
    </row>
    <row r="50" spans="1:21" ht="12.75">
      <c r="A50" s="39"/>
      <c r="B50" s="39"/>
      <c r="C50" s="39"/>
      <c r="D50" s="39"/>
      <c r="E50" s="39"/>
      <c r="F50" s="39"/>
      <c r="G50" s="39"/>
      <c r="H50" s="39"/>
      <c r="I50" s="39"/>
      <c r="J50" s="39"/>
      <c r="K50" s="39"/>
      <c r="L50" s="39"/>
      <c r="M50" s="39"/>
      <c r="N50" s="39"/>
      <c r="O50" s="39"/>
      <c r="P50" s="39"/>
      <c r="Q50" s="39"/>
      <c r="R50" s="39"/>
      <c r="S50" s="39"/>
      <c r="T50" s="39"/>
      <c r="U50" s="39"/>
    </row>
    <row r="51" spans="11:21" ht="12.75">
      <c r="K51" s="39"/>
      <c r="L51" s="39"/>
      <c r="M51" s="39"/>
      <c r="N51" s="39"/>
      <c r="O51" s="39"/>
      <c r="P51" s="39"/>
      <c r="Q51" s="39"/>
      <c r="R51" s="39"/>
      <c r="S51" s="39"/>
      <c r="T51" s="39"/>
      <c r="U51" s="39"/>
    </row>
  </sheetData>
  <sheetProtection sheet="1" objects="1" scenarios="1"/>
  <printOptions horizontalCentered="1" verticalCentered="1"/>
  <pageMargins left="0.75" right="0.75" top="1" bottom="1" header="0" footer="0"/>
  <pageSetup horizontalDpi="360" verticalDpi="360" orientation="portrait" paperSize="9" scale="90" r:id="rId4"/>
  <drawing r:id="rId3"/>
  <legacyDrawing r:id="rId2"/>
</worksheet>
</file>

<file path=xl/worksheets/sheet6.xml><?xml version="1.0" encoding="utf-8"?>
<worksheet xmlns="http://schemas.openxmlformats.org/spreadsheetml/2006/main" xmlns:r="http://schemas.openxmlformats.org/officeDocument/2006/relationships">
  <sheetPr codeName="Hoja6"/>
  <dimension ref="A1:AI127"/>
  <sheetViews>
    <sheetView workbookViewId="0" topLeftCell="A1">
      <selection activeCell="F8" sqref="F8"/>
    </sheetView>
  </sheetViews>
  <sheetFormatPr defaultColWidth="11.421875" defaultRowHeight="12.75"/>
  <cols>
    <col min="1" max="1" width="3.7109375" style="0" customWidth="1"/>
    <col min="2" max="2" width="17.7109375" style="0" customWidth="1"/>
    <col min="3" max="3" width="12.7109375" style="0" customWidth="1"/>
    <col min="4" max="4" width="17.7109375" style="0" customWidth="1"/>
    <col min="5" max="5" width="5.7109375" style="0" customWidth="1"/>
    <col min="6" max="6" width="13.7109375" style="0" customWidth="1"/>
    <col min="7" max="7" width="7.7109375" style="0" customWidth="1"/>
    <col min="8" max="8" width="14.7109375" style="0" customWidth="1"/>
    <col min="9" max="9" width="11.7109375" style="0" customWidth="1"/>
  </cols>
  <sheetData>
    <row r="1" spans="1:35" ht="13.5" thickBot="1">
      <c r="A1" s="39"/>
      <c r="B1" s="39"/>
      <c r="C1" s="39"/>
      <c r="D1" s="39"/>
      <c r="E1" s="39"/>
      <c r="F1" s="39"/>
      <c r="G1" s="39"/>
      <c r="H1" s="39"/>
      <c r="I1" s="39"/>
      <c r="J1" s="39"/>
      <c r="K1" s="39"/>
      <c r="L1" s="39"/>
      <c r="M1" s="4"/>
      <c r="N1" s="4"/>
      <c r="O1" s="4"/>
      <c r="P1" s="4"/>
      <c r="Q1" s="4"/>
      <c r="R1" s="4"/>
      <c r="S1" s="4"/>
      <c r="T1" s="4"/>
      <c r="U1" s="4"/>
      <c r="V1" s="4"/>
      <c r="W1" s="4"/>
      <c r="X1" s="4"/>
      <c r="Y1" s="4"/>
      <c r="Z1" s="4"/>
      <c r="AA1" s="4"/>
      <c r="AB1" s="4"/>
      <c r="AC1" s="4"/>
      <c r="AD1" s="4"/>
      <c r="AE1" s="4"/>
      <c r="AF1" s="4"/>
      <c r="AG1" s="4"/>
      <c r="AH1" s="4"/>
      <c r="AI1" s="4"/>
    </row>
    <row r="2" spans="1:12" ht="16.5" customHeight="1">
      <c r="A2" s="39"/>
      <c r="B2" s="249" t="s">
        <v>257</v>
      </c>
      <c r="C2" s="441"/>
      <c r="D2" s="442"/>
      <c r="E2" s="442"/>
      <c r="F2" s="442"/>
      <c r="G2" s="442" t="s">
        <v>220</v>
      </c>
      <c r="H2" s="442"/>
      <c r="I2" s="443"/>
      <c r="J2" s="39"/>
      <c r="K2" s="39"/>
      <c r="L2" s="39"/>
    </row>
    <row r="3" spans="1:12" ht="16.5" customHeight="1" thickBot="1">
      <c r="A3" s="39" t="s">
        <v>3</v>
      </c>
      <c r="B3" s="439"/>
      <c r="C3" s="440"/>
      <c r="D3" s="256" t="s">
        <v>40</v>
      </c>
      <c r="E3" s="256"/>
      <c r="F3" s="257" t="s">
        <v>12</v>
      </c>
      <c r="G3" s="257" t="s">
        <v>16</v>
      </c>
      <c r="H3" s="256" t="s">
        <v>1</v>
      </c>
      <c r="I3" s="444" t="s">
        <v>256</v>
      </c>
      <c r="J3" s="39"/>
      <c r="K3" s="39"/>
      <c r="L3" s="39"/>
    </row>
    <row r="4" spans="1:12" ht="12.75" customHeight="1">
      <c r="A4" s="39"/>
      <c r="B4" s="45"/>
      <c r="C4" s="46"/>
      <c r="D4" s="48"/>
      <c r="E4" s="400"/>
      <c r="F4" s="446"/>
      <c r="G4" s="446"/>
      <c r="H4" s="400"/>
      <c r="I4" s="445"/>
      <c r="J4" s="39"/>
      <c r="K4" s="39"/>
      <c r="L4" s="39"/>
    </row>
    <row r="5" spans="1:12" ht="12.75" customHeight="1">
      <c r="A5" s="39"/>
      <c r="B5" s="470" t="s">
        <v>27</v>
      </c>
      <c r="C5" s="390"/>
      <c r="D5" s="245" t="s">
        <v>95</v>
      </c>
      <c r="E5" s="253"/>
      <c r="F5" s="260"/>
      <c r="G5" s="473">
        <v>16</v>
      </c>
      <c r="H5" s="132">
        <f>F5</f>
        <v>0</v>
      </c>
      <c r="I5" s="450">
        <f>H5*G5/100</f>
        <v>0</v>
      </c>
      <c r="J5" s="39"/>
      <c r="K5" s="39"/>
      <c r="L5" s="39"/>
    </row>
    <row r="6" spans="1:12" ht="12.75" customHeight="1">
      <c r="A6" s="39"/>
      <c r="B6" s="470" t="s">
        <v>28</v>
      </c>
      <c r="C6" s="390"/>
      <c r="D6" s="245" t="s">
        <v>96</v>
      </c>
      <c r="E6" s="253"/>
      <c r="F6" s="260"/>
      <c r="G6" s="261" t="s">
        <v>78</v>
      </c>
      <c r="H6" s="132">
        <f aca="true" t="shared" si="0" ref="H6:H26">F6</f>
        <v>0</v>
      </c>
      <c r="I6" s="450"/>
      <c r="J6" s="39"/>
      <c r="K6" s="39"/>
      <c r="L6" s="39"/>
    </row>
    <row r="7" spans="1:12" ht="12.75" customHeight="1">
      <c r="A7" s="39"/>
      <c r="B7" s="470" t="s">
        <v>29</v>
      </c>
      <c r="C7" s="390"/>
      <c r="D7" s="245" t="s">
        <v>97</v>
      </c>
      <c r="E7" s="253"/>
      <c r="F7" s="260"/>
      <c r="G7" s="473">
        <v>16</v>
      </c>
      <c r="H7" s="132">
        <f t="shared" si="0"/>
        <v>0</v>
      </c>
      <c r="I7" s="450">
        <f aca="true" t="shared" si="1" ref="I7:I26">H7*G7/100</f>
        <v>0</v>
      </c>
      <c r="J7" s="39"/>
      <c r="K7" s="39"/>
      <c r="L7" s="39"/>
    </row>
    <row r="8" spans="1:12" ht="12.75" customHeight="1">
      <c r="A8" s="39"/>
      <c r="B8" s="470" t="s">
        <v>30</v>
      </c>
      <c r="C8" s="390"/>
      <c r="D8" s="245" t="s">
        <v>98</v>
      </c>
      <c r="E8" s="253"/>
      <c r="F8" s="260"/>
      <c r="G8" s="473">
        <v>16</v>
      </c>
      <c r="H8" s="132">
        <f t="shared" si="0"/>
        <v>0</v>
      </c>
      <c r="I8" s="450">
        <f t="shared" si="1"/>
        <v>0</v>
      </c>
      <c r="J8" s="39"/>
      <c r="K8" s="39"/>
      <c r="L8" s="39"/>
    </row>
    <row r="9" spans="1:12" ht="12.75" customHeight="1">
      <c r="A9" s="39"/>
      <c r="B9" s="470" t="s">
        <v>31</v>
      </c>
      <c r="C9" s="390"/>
      <c r="D9" s="245"/>
      <c r="E9" s="253"/>
      <c r="F9" s="260">
        <v>0</v>
      </c>
      <c r="G9" s="473">
        <v>16</v>
      </c>
      <c r="H9" s="132">
        <f t="shared" si="0"/>
        <v>0</v>
      </c>
      <c r="I9" s="450">
        <f t="shared" si="1"/>
        <v>0</v>
      </c>
      <c r="J9" s="39"/>
      <c r="K9" s="39"/>
      <c r="L9" s="39"/>
    </row>
    <row r="10" spans="1:12" ht="12.75" customHeight="1">
      <c r="A10" s="39"/>
      <c r="B10" s="470" t="s">
        <v>31</v>
      </c>
      <c r="C10" s="390"/>
      <c r="D10" s="245"/>
      <c r="E10" s="253"/>
      <c r="F10" s="260">
        <v>0</v>
      </c>
      <c r="G10" s="473">
        <v>16</v>
      </c>
      <c r="H10" s="132">
        <f t="shared" si="0"/>
        <v>0</v>
      </c>
      <c r="I10" s="450">
        <f t="shared" si="1"/>
        <v>0</v>
      </c>
      <c r="J10" s="39"/>
      <c r="K10" s="39"/>
      <c r="L10" s="39"/>
    </row>
    <row r="11" spans="1:12" ht="12.75" customHeight="1">
      <c r="A11" s="39"/>
      <c r="B11" s="470" t="s">
        <v>31</v>
      </c>
      <c r="C11" s="390"/>
      <c r="D11" s="245"/>
      <c r="E11" s="253"/>
      <c r="F11" s="260">
        <v>0</v>
      </c>
      <c r="G11" s="473">
        <v>16</v>
      </c>
      <c r="H11" s="132">
        <f t="shared" si="0"/>
        <v>0</v>
      </c>
      <c r="I11" s="450">
        <f t="shared" si="1"/>
        <v>0</v>
      </c>
      <c r="J11" s="39"/>
      <c r="K11" s="39"/>
      <c r="L11" s="39"/>
    </row>
    <row r="12" spans="1:12" ht="12.75" customHeight="1">
      <c r="A12" s="39"/>
      <c r="B12" s="470" t="s">
        <v>32</v>
      </c>
      <c r="C12" s="390"/>
      <c r="D12" s="245"/>
      <c r="E12" s="253"/>
      <c r="F12" s="261">
        <f>TESORERIA!C26</f>
        <v>0</v>
      </c>
      <c r="G12" s="473">
        <v>16</v>
      </c>
      <c r="H12" s="132">
        <f t="shared" si="0"/>
        <v>0</v>
      </c>
      <c r="I12" s="450">
        <f t="shared" si="1"/>
        <v>0</v>
      </c>
      <c r="J12" s="39"/>
      <c r="K12" s="39"/>
      <c r="L12" s="39"/>
    </row>
    <row r="13" spans="1:12" ht="12.75" customHeight="1">
      <c r="A13" s="39"/>
      <c r="B13" s="470" t="s">
        <v>39</v>
      </c>
      <c r="C13" s="390"/>
      <c r="D13" s="245" t="s">
        <v>99</v>
      </c>
      <c r="E13" s="253"/>
      <c r="F13" s="260"/>
      <c r="G13" s="261" t="s">
        <v>78</v>
      </c>
      <c r="H13" s="132">
        <f t="shared" si="0"/>
        <v>0</v>
      </c>
      <c r="I13" s="450"/>
      <c r="J13" s="39"/>
      <c r="K13" s="39"/>
      <c r="L13" s="39"/>
    </row>
    <row r="14" spans="1:12" ht="12.75" customHeight="1">
      <c r="A14" s="39"/>
      <c r="B14" s="470" t="s">
        <v>33</v>
      </c>
      <c r="C14" s="390"/>
      <c r="D14" s="245"/>
      <c r="E14" s="253"/>
      <c r="F14" s="260"/>
      <c r="G14" s="473">
        <v>16</v>
      </c>
      <c r="H14" s="132">
        <f t="shared" si="0"/>
        <v>0</v>
      </c>
      <c r="I14" s="450">
        <f t="shared" si="1"/>
        <v>0</v>
      </c>
      <c r="J14" s="39"/>
      <c r="K14" s="39"/>
      <c r="L14" s="39"/>
    </row>
    <row r="15" spans="1:12" ht="12.75" customHeight="1">
      <c r="A15" s="39"/>
      <c r="B15" s="470" t="s">
        <v>34</v>
      </c>
      <c r="C15" s="390"/>
      <c r="D15" s="245"/>
      <c r="E15" s="253"/>
      <c r="F15" s="260"/>
      <c r="G15" s="473">
        <v>16</v>
      </c>
      <c r="H15" s="132">
        <f t="shared" si="0"/>
        <v>0</v>
      </c>
      <c r="I15" s="450">
        <f t="shared" si="1"/>
        <v>0</v>
      </c>
      <c r="J15" s="39"/>
      <c r="K15" s="39"/>
      <c r="L15" s="39"/>
    </row>
    <row r="16" spans="1:12" ht="12.75" customHeight="1">
      <c r="A16" s="39"/>
      <c r="B16" s="470" t="s">
        <v>35</v>
      </c>
      <c r="C16" s="390"/>
      <c r="D16" s="245"/>
      <c r="E16" s="253"/>
      <c r="F16" s="260"/>
      <c r="G16" s="473">
        <v>16</v>
      </c>
      <c r="H16" s="132">
        <f t="shared" si="0"/>
        <v>0</v>
      </c>
      <c r="I16" s="450">
        <f t="shared" si="1"/>
        <v>0</v>
      </c>
      <c r="J16" s="39"/>
      <c r="K16" s="39"/>
      <c r="L16" s="39"/>
    </row>
    <row r="17" spans="1:12" ht="12.75" customHeight="1">
      <c r="A17" s="39"/>
      <c r="B17" s="470" t="s">
        <v>36</v>
      </c>
      <c r="C17" s="390"/>
      <c r="D17" s="245"/>
      <c r="E17" s="253"/>
      <c r="F17" s="260"/>
      <c r="G17" s="473">
        <v>16</v>
      </c>
      <c r="H17" s="132">
        <f t="shared" si="0"/>
        <v>0</v>
      </c>
      <c r="I17" s="450">
        <f t="shared" si="1"/>
        <v>0</v>
      </c>
      <c r="J17" s="39"/>
      <c r="K17" s="39"/>
      <c r="L17" s="39"/>
    </row>
    <row r="18" spans="1:12" ht="12.75" customHeight="1">
      <c r="A18" s="39"/>
      <c r="B18" s="470" t="s">
        <v>37</v>
      </c>
      <c r="C18" s="390"/>
      <c r="D18" s="245"/>
      <c r="E18" s="253"/>
      <c r="F18" s="260"/>
      <c r="G18" s="473">
        <v>16</v>
      </c>
      <c r="H18" s="132">
        <f t="shared" si="0"/>
        <v>0</v>
      </c>
      <c r="I18" s="450">
        <f t="shared" si="1"/>
        <v>0</v>
      </c>
      <c r="J18" s="39"/>
      <c r="K18" s="39"/>
      <c r="L18" s="39"/>
    </row>
    <row r="19" spans="1:12" ht="12.75" customHeight="1">
      <c r="A19" s="39"/>
      <c r="B19" s="470" t="s">
        <v>158</v>
      </c>
      <c r="C19" s="390"/>
      <c r="D19" s="245"/>
      <c r="E19" s="253"/>
      <c r="F19" s="260"/>
      <c r="G19" s="261" t="s">
        <v>78</v>
      </c>
      <c r="H19" s="132">
        <f t="shared" si="0"/>
        <v>0</v>
      </c>
      <c r="I19" s="450"/>
      <c r="J19" s="39"/>
      <c r="K19" s="39"/>
      <c r="L19" s="39"/>
    </row>
    <row r="20" spans="1:12" ht="12.75" customHeight="1">
      <c r="A20" s="39"/>
      <c r="B20" s="470" t="s">
        <v>38</v>
      </c>
      <c r="C20" s="390"/>
      <c r="D20" s="245"/>
      <c r="E20" s="253"/>
      <c r="F20" s="260"/>
      <c r="G20" s="473">
        <v>16</v>
      </c>
      <c r="H20" s="132">
        <f t="shared" si="0"/>
        <v>0</v>
      </c>
      <c r="I20" s="450">
        <f t="shared" si="1"/>
        <v>0</v>
      </c>
      <c r="J20" s="39"/>
      <c r="K20" s="39"/>
      <c r="L20" s="39"/>
    </row>
    <row r="21" spans="1:12" ht="12.75" customHeight="1">
      <c r="A21" s="39"/>
      <c r="B21" s="470" t="s">
        <v>263</v>
      </c>
      <c r="C21" s="390"/>
      <c r="D21" s="245"/>
      <c r="E21" s="253"/>
      <c r="F21" s="260">
        <v>0</v>
      </c>
      <c r="G21" s="473">
        <v>0</v>
      </c>
      <c r="H21" s="132">
        <f t="shared" si="0"/>
        <v>0</v>
      </c>
      <c r="I21" s="450">
        <f t="shared" si="1"/>
        <v>0</v>
      </c>
      <c r="J21" s="39"/>
      <c r="K21" s="39"/>
      <c r="L21" s="39"/>
    </row>
    <row r="22" spans="1:12" ht="12.75" customHeight="1">
      <c r="A22" s="39"/>
      <c r="B22" s="470" t="s">
        <v>263</v>
      </c>
      <c r="C22" s="390"/>
      <c r="D22" s="245"/>
      <c r="E22" s="253"/>
      <c r="F22" s="260">
        <v>0</v>
      </c>
      <c r="G22" s="473">
        <v>0</v>
      </c>
      <c r="H22" s="132">
        <f t="shared" si="0"/>
        <v>0</v>
      </c>
      <c r="I22" s="450">
        <f t="shared" si="1"/>
        <v>0</v>
      </c>
      <c r="J22" s="39"/>
      <c r="K22" s="39"/>
      <c r="L22" s="39"/>
    </row>
    <row r="23" spans="1:12" ht="12.75" customHeight="1">
      <c r="A23" s="39"/>
      <c r="B23" s="470" t="s">
        <v>263</v>
      </c>
      <c r="C23" s="390"/>
      <c r="D23" s="245"/>
      <c r="E23" s="253"/>
      <c r="F23" s="260">
        <v>0</v>
      </c>
      <c r="G23" s="473">
        <v>0</v>
      </c>
      <c r="H23" s="132">
        <f t="shared" si="0"/>
        <v>0</v>
      </c>
      <c r="I23" s="450">
        <f t="shared" si="1"/>
        <v>0</v>
      </c>
      <c r="J23" s="39"/>
      <c r="K23" s="39"/>
      <c r="L23" s="39"/>
    </row>
    <row r="24" spans="1:12" ht="12.75" customHeight="1">
      <c r="A24" s="39"/>
      <c r="B24" s="470" t="s">
        <v>263</v>
      </c>
      <c r="C24" s="390"/>
      <c r="D24" s="245"/>
      <c r="E24" s="253"/>
      <c r="F24" s="260">
        <v>0</v>
      </c>
      <c r="G24" s="473">
        <v>0</v>
      </c>
      <c r="H24" s="132">
        <f t="shared" si="0"/>
        <v>0</v>
      </c>
      <c r="I24" s="450">
        <f t="shared" si="1"/>
        <v>0</v>
      </c>
      <c r="J24" s="39"/>
      <c r="K24" s="39"/>
      <c r="L24" s="39"/>
    </row>
    <row r="25" spans="1:12" ht="12.75" customHeight="1">
      <c r="A25" s="39"/>
      <c r="B25" s="470" t="s">
        <v>263</v>
      </c>
      <c r="C25" s="390"/>
      <c r="D25" s="245"/>
      <c r="E25" s="253"/>
      <c r="F25" s="260">
        <v>0</v>
      </c>
      <c r="G25" s="473">
        <v>0</v>
      </c>
      <c r="H25" s="132">
        <f t="shared" si="0"/>
        <v>0</v>
      </c>
      <c r="I25" s="450">
        <f t="shared" si="1"/>
        <v>0</v>
      </c>
      <c r="J25" s="39"/>
      <c r="K25" s="39"/>
      <c r="L25" s="39"/>
    </row>
    <row r="26" spans="1:12" ht="12.75" customHeight="1">
      <c r="A26" s="39"/>
      <c r="B26" s="470" t="s">
        <v>263</v>
      </c>
      <c r="C26" s="390"/>
      <c r="D26" s="245"/>
      <c r="E26" s="253"/>
      <c r="F26" s="260">
        <v>0</v>
      </c>
      <c r="G26" s="473">
        <v>0</v>
      </c>
      <c r="H26" s="132">
        <f t="shared" si="0"/>
        <v>0</v>
      </c>
      <c r="I26" s="450">
        <f t="shared" si="1"/>
        <v>0</v>
      </c>
      <c r="J26" s="39"/>
      <c r="K26" s="39"/>
      <c r="L26" s="39"/>
    </row>
    <row r="27" spans="1:12" ht="12.75" customHeight="1" thickBot="1">
      <c r="A27" s="39"/>
      <c r="B27" s="45"/>
      <c r="C27" s="46"/>
      <c r="D27" s="49"/>
      <c r="E27" s="7"/>
      <c r="F27" s="447"/>
      <c r="G27" s="447" t="s">
        <v>3</v>
      </c>
      <c r="H27" s="7"/>
      <c r="I27" s="427"/>
      <c r="J27" s="39"/>
      <c r="K27" s="39"/>
      <c r="L27" s="39"/>
    </row>
    <row r="28" spans="1:12" ht="16.5" customHeight="1" thickBot="1">
      <c r="A28" s="39"/>
      <c r="B28" s="5"/>
      <c r="C28" s="2"/>
      <c r="D28" s="6" t="s">
        <v>258</v>
      </c>
      <c r="E28" s="47"/>
      <c r="F28" s="259">
        <f>SUM(F4:F27)</f>
        <v>0</v>
      </c>
      <c r="G28" s="259"/>
      <c r="H28" s="259">
        <f>SUM(H4:H27)</f>
        <v>0</v>
      </c>
      <c r="I28" s="259">
        <f>SUM(I4:I27)</f>
        <v>0</v>
      </c>
      <c r="J28" s="39"/>
      <c r="K28" s="39"/>
      <c r="L28" s="39"/>
    </row>
    <row r="29" spans="1:12" ht="16.5" customHeight="1">
      <c r="A29" s="39"/>
      <c r="B29" s="39"/>
      <c r="C29" s="39"/>
      <c r="D29" s="39"/>
      <c r="E29" s="39"/>
      <c r="F29" s="39"/>
      <c r="G29" s="39"/>
      <c r="H29" s="39"/>
      <c r="I29" s="39"/>
      <c r="J29" s="39"/>
      <c r="K29" s="39"/>
      <c r="L29" s="39"/>
    </row>
    <row r="30" spans="1:12" ht="16.5" customHeight="1">
      <c r="A30" s="39"/>
      <c r="B30" s="39"/>
      <c r="C30" s="39"/>
      <c r="D30" s="39"/>
      <c r="E30" s="39"/>
      <c r="F30" s="39"/>
      <c r="G30" s="39"/>
      <c r="H30" s="39"/>
      <c r="I30" s="39"/>
      <c r="J30" s="39"/>
      <c r="K30" s="39"/>
      <c r="L30" s="39"/>
    </row>
    <row r="31" spans="1:12" ht="16.5" customHeight="1">
      <c r="A31" s="39"/>
      <c r="B31" s="39"/>
      <c r="C31" s="39"/>
      <c r="D31" s="39"/>
      <c r="E31" s="39"/>
      <c r="F31" s="39"/>
      <c r="G31" s="39"/>
      <c r="H31" s="39"/>
      <c r="I31" s="39"/>
      <c r="J31" s="39"/>
      <c r="K31" s="39"/>
      <c r="L31" s="39"/>
    </row>
    <row r="32" spans="1:12" ht="16.5" customHeight="1">
      <c r="A32" s="39"/>
      <c r="B32" s="39"/>
      <c r="C32" s="39"/>
      <c r="D32" s="39"/>
      <c r="E32" s="39"/>
      <c r="F32" s="39"/>
      <c r="G32" s="39"/>
      <c r="H32" s="39"/>
      <c r="I32" s="39"/>
      <c r="J32" s="39"/>
      <c r="K32" s="39"/>
      <c r="L32" s="39"/>
    </row>
    <row r="33" spans="1:12" ht="16.5" customHeight="1">
      <c r="A33" s="39"/>
      <c r="B33" s="39"/>
      <c r="C33" s="39"/>
      <c r="D33" s="39"/>
      <c r="E33" s="39"/>
      <c r="F33" s="39"/>
      <c r="G33" s="39"/>
      <c r="H33" s="39"/>
      <c r="I33" s="39"/>
      <c r="J33" s="39"/>
      <c r="K33" s="39"/>
      <c r="L33" s="39"/>
    </row>
    <row r="34" spans="1:12" ht="16.5" customHeight="1">
      <c r="A34" s="39"/>
      <c r="B34" s="39"/>
      <c r="C34" s="39"/>
      <c r="D34" s="39"/>
      <c r="E34" s="39"/>
      <c r="F34" s="39"/>
      <c r="G34" s="39"/>
      <c r="H34" s="39"/>
      <c r="I34" s="39"/>
      <c r="J34" s="39"/>
      <c r="K34" s="39"/>
      <c r="L34" s="39"/>
    </row>
    <row r="35" spans="1:12" ht="16.5" customHeight="1">
      <c r="A35" s="39"/>
      <c r="B35" s="39"/>
      <c r="C35" s="39"/>
      <c r="D35" s="39"/>
      <c r="E35" s="39"/>
      <c r="F35" s="39"/>
      <c r="G35" s="39"/>
      <c r="H35" s="39"/>
      <c r="I35" s="39"/>
      <c r="J35" s="39"/>
      <c r="K35" s="39"/>
      <c r="L35" s="39"/>
    </row>
    <row r="36" spans="1:12" ht="12.75">
      <c r="A36" s="39"/>
      <c r="B36" s="39"/>
      <c r="C36" s="39"/>
      <c r="D36" s="39"/>
      <c r="E36" s="39"/>
      <c r="F36" s="39"/>
      <c r="G36" s="39"/>
      <c r="H36" s="39"/>
      <c r="I36" s="39"/>
      <c r="J36" s="39"/>
      <c r="K36" s="39"/>
      <c r="L36" s="39"/>
    </row>
    <row r="37" spans="1:12" ht="12.75">
      <c r="A37" s="39"/>
      <c r="B37" s="39"/>
      <c r="C37" s="39"/>
      <c r="D37" s="39"/>
      <c r="E37" s="39"/>
      <c r="F37" s="39"/>
      <c r="G37" s="39"/>
      <c r="H37" s="39"/>
      <c r="I37" s="39"/>
      <c r="J37" s="39"/>
      <c r="K37" s="39"/>
      <c r="L37" s="39"/>
    </row>
    <row r="38" spans="1:12" ht="12.75">
      <c r="A38" s="39"/>
      <c r="B38" s="39"/>
      <c r="C38" s="39"/>
      <c r="D38" s="39"/>
      <c r="E38" s="39"/>
      <c r="F38" s="39"/>
      <c r="G38" s="39"/>
      <c r="H38" s="39"/>
      <c r="I38" s="39"/>
      <c r="J38" s="39"/>
      <c r="K38" s="39"/>
      <c r="L38" s="39"/>
    </row>
    <row r="39" spans="1:12" ht="12.75">
      <c r="A39" s="39"/>
      <c r="B39" s="39"/>
      <c r="C39" s="39"/>
      <c r="D39" s="39"/>
      <c r="E39" s="39"/>
      <c r="F39" s="39"/>
      <c r="G39" s="39"/>
      <c r="H39" s="39"/>
      <c r="I39" s="39"/>
      <c r="J39" s="39"/>
      <c r="K39" s="39"/>
      <c r="L39" s="39"/>
    </row>
    <row r="40" spans="1:12" ht="12.75">
      <c r="A40" s="39"/>
      <c r="B40" s="39"/>
      <c r="C40" s="39"/>
      <c r="D40" s="39"/>
      <c r="E40" s="39"/>
      <c r="F40" s="39"/>
      <c r="G40" s="39"/>
      <c r="H40" s="39"/>
      <c r="I40" s="39"/>
      <c r="J40" s="39"/>
      <c r="K40" s="39"/>
      <c r="L40" s="39"/>
    </row>
    <row r="41" spans="1:12" ht="12.75">
      <c r="A41" s="39"/>
      <c r="B41" s="39"/>
      <c r="C41" s="39"/>
      <c r="D41" s="39"/>
      <c r="E41" s="39"/>
      <c r="F41" s="39"/>
      <c r="G41" s="39"/>
      <c r="H41" s="39"/>
      <c r="I41" s="39"/>
      <c r="J41" s="39"/>
      <c r="K41" s="39"/>
      <c r="L41" s="39"/>
    </row>
    <row r="42" spans="1:12" ht="12.75">
      <c r="A42" s="39"/>
      <c r="B42" s="39"/>
      <c r="C42" s="39"/>
      <c r="D42" s="39"/>
      <c r="E42" s="39"/>
      <c r="F42" s="39"/>
      <c r="G42" s="39"/>
      <c r="H42" s="39"/>
      <c r="I42" s="39"/>
      <c r="J42" s="39"/>
      <c r="K42" s="39"/>
      <c r="L42" s="39"/>
    </row>
    <row r="43" spans="1:12" ht="12.75">
      <c r="A43" s="39"/>
      <c r="B43" s="39"/>
      <c r="C43" s="39"/>
      <c r="D43" s="39"/>
      <c r="E43" s="39"/>
      <c r="F43" s="39"/>
      <c r="G43" s="39"/>
      <c r="H43" s="39"/>
      <c r="I43" s="39"/>
      <c r="J43" s="39"/>
      <c r="K43" s="39"/>
      <c r="L43" s="39"/>
    </row>
    <row r="44" spans="1:12" ht="12.75">
      <c r="A44" s="39"/>
      <c r="B44" s="39"/>
      <c r="C44" s="39"/>
      <c r="D44" s="39"/>
      <c r="E44" s="39"/>
      <c r="F44" s="39"/>
      <c r="G44" s="39"/>
      <c r="H44" s="39"/>
      <c r="I44" s="39"/>
      <c r="J44" s="39"/>
      <c r="K44" s="39"/>
      <c r="L44" s="39"/>
    </row>
    <row r="45" spans="1:12" ht="12.75">
      <c r="A45" s="39"/>
      <c r="B45" s="39"/>
      <c r="C45" s="39"/>
      <c r="D45" s="39"/>
      <c r="E45" s="39"/>
      <c r="F45" s="39"/>
      <c r="G45" s="39"/>
      <c r="H45" s="39"/>
      <c r="I45" s="39"/>
      <c r="J45" s="39"/>
      <c r="K45" s="39"/>
      <c r="L45" s="39"/>
    </row>
    <row r="46" spans="1:12" ht="12.75">
      <c r="A46" s="39"/>
      <c r="B46" s="39"/>
      <c r="C46" s="39"/>
      <c r="D46" s="39"/>
      <c r="E46" s="39"/>
      <c r="F46" s="39"/>
      <c r="G46" s="39"/>
      <c r="H46" s="39"/>
      <c r="I46" s="39"/>
      <c r="J46" s="39"/>
      <c r="K46" s="39"/>
      <c r="L46" s="39"/>
    </row>
    <row r="47" spans="1:12" ht="12.75">
      <c r="A47" s="39"/>
      <c r="B47" s="39"/>
      <c r="C47" s="39"/>
      <c r="D47" s="39"/>
      <c r="E47" s="39"/>
      <c r="F47" s="39"/>
      <c r="G47" s="39"/>
      <c r="H47" s="39"/>
      <c r="I47" s="39"/>
      <c r="J47" s="39"/>
      <c r="K47" s="39"/>
      <c r="L47" s="39"/>
    </row>
    <row r="48" spans="1:12" ht="12.75">
      <c r="A48" s="39"/>
      <c r="B48" s="39"/>
      <c r="C48" s="39"/>
      <c r="D48" s="39"/>
      <c r="E48" s="39"/>
      <c r="F48" s="39"/>
      <c r="G48" s="39"/>
      <c r="H48" s="39"/>
      <c r="I48" s="39"/>
      <c r="J48" s="39"/>
      <c r="K48" s="39"/>
      <c r="L48" s="39"/>
    </row>
    <row r="49" spans="1:12" ht="12.75">
      <c r="A49" s="39"/>
      <c r="B49" s="39"/>
      <c r="C49" s="39"/>
      <c r="D49" s="39"/>
      <c r="E49" s="39"/>
      <c r="F49" s="39"/>
      <c r="G49" s="39"/>
      <c r="H49" s="39"/>
      <c r="I49" s="39"/>
      <c r="J49" s="39"/>
      <c r="K49" s="39"/>
      <c r="L49" s="39"/>
    </row>
    <row r="50" spans="1:12" ht="12.75">
      <c r="A50" s="39"/>
      <c r="B50" s="39"/>
      <c r="C50" s="39"/>
      <c r="D50" s="39"/>
      <c r="E50" s="39"/>
      <c r="F50" s="39"/>
      <c r="G50" s="39"/>
      <c r="H50" s="39"/>
      <c r="I50" s="39"/>
      <c r="J50" s="39"/>
      <c r="K50" s="39"/>
      <c r="L50" s="39"/>
    </row>
    <row r="51" spans="1:12" ht="12.75">
      <c r="A51" s="39"/>
      <c r="B51" s="39"/>
      <c r="C51" s="39"/>
      <c r="D51" s="39"/>
      <c r="E51" s="39"/>
      <c r="F51" s="39"/>
      <c r="G51" s="39"/>
      <c r="H51" s="39"/>
      <c r="I51" s="39"/>
      <c r="J51" s="39"/>
      <c r="K51" s="39"/>
      <c r="L51" s="39"/>
    </row>
    <row r="52" spans="1:12" ht="12.75">
      <c r="A52" s="39"/>
      <c r="B52" s="39"/>
      <c r="C52" s="39"/>
      <c r="D52" s="39"/>
      <c r="E52" s="39"/>
      <c r="F52" s="39"/>
      <c r="G52" s="39"/>
      <c r="H52" s="39"/>
      <c r="I52" s="39"/>
      <c r="J52" s="39"/>
      <c r="K52" s="39"/>
      <c r="L52" s="39"/>
    </row>
    <row r="53" spans="1:12" ht="12.75">
      <c r="A53" s="39"/>
      <c r="B53" s="39"/>
      <c r="C53" s="39"/>
      <c r="D53" s="39"/>
      <c r="E53" s="39"/>
      <c r="F53" s="39"/>
      <c r="G53" s="39"/>
      <c r="H53" s="39"/>
      <c r="I53" s="39"/>
      <c r="J53" s="39"/>
      <c r="K53" s="39"/>
      <c r="L53" s="39"/>
    </row>
    <row r="54" spans="1:12" ht="12.75">
      <c r="A54" s="39"/>
      <c r="B54" s="39"/>
      <c r="C54" s="39"/>
      <c r="D54" s="39"/>
      <c r="E54" s="39"/>
      <c r="F54" s="39"/>
      <c r="G54" s="39"/>
      <c r="H54" s="39"/>
      <c r="I54" s="39"/>
      <c r="J54" s="39"/>
      <c r="K54" s="39"/>
      <c r="L54" s="39"/>
    </row>
    <row r="55" spans="1:12" ht="12.75">
      <c r="A55" s="39"/>
      <c r="B55" s="39"/>
      <c r="C55" s="39"/>
      <c r="D55" s="39"/>
      <c r="E55" s="39"/>
      <c r="F55" s="39"/>
      <c r="G55" s="39"/>
      <c r="H55" s="39"/>
      <c r="I55" s="39"/>
      <c r="J55" s="39"/>
      <c r="K55" s="39"/>
      <c r="L55" s="39"/>
    </row>
    <row r="56" spans="1:12" ht="12.75">
      <c r="A56" s="39"/>
      <c r="B56" s="39"/>
      <c r="C56" s="39"/>
      <c r="D56" s="39"/>
      <c r="E56" s="39"/>
      <c r="F56" s="39"/>
      <c r="G56" s="39"/>
      <c r="H56" s="39"/>
      <c r="I56" s="39"/>
      <c r="J56" s="39"/>
      <c r="K56" s="39"/>
      <c r="L56" s="39"/>
    </row>
    <row r="57" spans="1:12" ht="12.75">
      <c r="A57" s="39"/>
      <c r="B57" s="39"/>
      <c r="C57" s="39"/>
      <c r="D57" s="39"/>
      <c r="E57" s="39"/>
      <c r="F57" s="39"/>
      <c r="G57" s="39"/>
      <c r="H57" s="39"/>
      <c r="I57" s="39"/>
      <c r="J57" s="39"/>
      <c r="K57" s="39"/>
      <c r="L57" s="39"/>
    </row>
    <row r="58" spans="1:12" ht="12.75">
      <c r="A58" s="39"/>
      <c r="B58" s="39"/>
      <c r="C58" s="39"/>
      <c r="D58" s="39"/>
      <c r="E58" s="39"/>
      <c r="F58" s="39"/>
      <c r="G58" s="39"/>
      <c r="H58" s="39"/>
      <c r="I58" s="39"/>
      <c r="J58" s="39"/>
      <c r="K58" s="39"/>
      <c r="L58" s="39"/>
    </row>
    <row r="59" spans="1:12" ht="12.75">
      <c r="A59" s="39"/>
      <c r="B59" s="39"/>
      <c r="C59" s="39"/>
      <c r="D59" s="39"/>
      <c r="E59" s="39"/>
      <c r="F59" s="39"/>
      <c r="G59" s="39"/>
      <c r="H59" s="39"/>
      <c r="I59" s="39"/>
      <c r="J59" s="39"/>
      <c r="K59" s="39"/>
      <c r="L59" s="39"/>
    </row>
    <row r="60" spans="1:12" ht="12.75">
      <c r="A60" s="39"/>
      <c r="B60" s="39"/>
      <c r="C60" s="39"/>
      <c r="D60" s="39"/>
      <c r="E60" s="39"/>
      <c r="F60" s="39"/>
      <c r="G60" s="39"/>
      <c r="H60" s="39"/>
      <c r="I60" s="39"/>
      <c r="J60" s="39"/>
      <c r="K60" s="39"/>
      <c r="L60" s="39"/>
    </row>
    <row r="61" spans="1:12" ht="12.75">
      <c r="A61" s="39"/>
      <c r="B61" s="39"/>
      <c r="C61" s="39"/>
      <c r="D61" s="39"/>
      <c r="E61" s="39"/>
      <c r="F61" s="39"/>
      <c r="G61" s="39"/>
      <c r="H61" s="39"/>
      <c r="I61" s="39"/>
      <c r="J61" s="39"/>
      <c r="K61" s="39"/>
      <c r="L61" s="39"/>
    </row>
    <row r="62" spans="1:12" ht="12.75">
      <c r="A62" s="39"/>
      <c r="B62" s="39"/>
      <c r="C62" s="39"/>
      <c r="D62" s="39"/>
      <c r="E62" s="39"/>
      <c r="F62" s="39"/>
      <c r="G62" s="39"/>
      <c r="H62" s="39"/>
      <c r="I62" s="39"/>
      <c r="J62" s="39"/>
      <c r="K62" s="39"/>
      <c r="L62" s="39"/>
    </row>
    <row r="63" spans="1:12" ht="12.75">
      <c r="A63" s="39"/>
      <c r="B63" s="39"/>
      <c r="C63" s="39"/>
      <c r="D63" s="39"/>
      <c r="E63" s="39"/>
      <c r="F63" s="39"/>
      <c r="G63" s="39"/>
      <c r="H63" s="39"/>
      <c r="I63" s="39"/>
      <c r="J63" s="39"/>
      <c r="K63" s="39"/>
      <c r="L63" s="39"/>
    </row>
    <row r="64" spans="1:12" ht="12.75">
      <c r="A64" s="39"/>
      <c r="B64" s="39"/>
      <c r="C64" s="39"/>
      <c r="D64" s="39"/>
      <c r="E64" s="39"/>
      <c r="F64" s="39"/>
      <c r="G64" s="39"/>
      <c r="H64" s="39"/>
      <c r="I64" s="39"/>
      <c r="J64" s="39"/>
      <c r="K64" s="39"/>
      <c r="L64" s="39"/>
    </row>
    <row r="65" spans="1:12" ht="12.75">
      <c r="A65" s="39"/>
      <c r="B65" s="39"/>
      <c r="C65" s="39"/>
      <c r="D65" s="39"/>
      <c r="E65" s="39"/>
      <c r="F65" s="39"/>
      <c r="G65" s="39"/>
      <c r="H65" s="39"/>
      <c r="I65" s="39"/>
      <c r="J65" s="39"/>
      <c r="K65" s="39"/>
      <c r="L65" s="39"/>
    </row>
    <row r="66" spans="1:12" ht="12.75">
      <c r="A66" s="39"/>
      <c r="B66" s="39"/>
      <c r="C66" s="39"/>
      <c r="D66" s="39"/>
      <c r="E66" s="39"/>
      <c r="F66" s="39"/>
      <c r="G66" s="39"/>
      <c r="H66" s="39"/>
      <c r="I66" s="39"/>
      <c r="J66" s="39"/>
      <c r="K66" s="39"/>
      <c r="L66" s="39"/>
    </row>
    <row r="67" spans="1:12" ht="12.75">
      <c r="A67" s="39"/>
      <c r="B67" s="39"/>
      <c r="C67" s="39"/>
      <c r="D67" s="39"/>
      <c r="E67" s="39"/>
      <c r="F67" s="39"/>
      <c r="G67" s="39"/>
      <c r="H67" s="39"/>
      <c r="I67" s="39"/>
      <c r="J67" s="39"/>
      <c r="K67" s="39"/>
      <c r="L67" s="39"/>
    </row>
    <row r="68" spans="1:12" ht="12.75">
      <c r="A68" s="39"/>
      <c r="B68" s="39"/>
      <c r="C68" s="39"/>
      <c r="D68" s="39"/>
      <c r="E68" s="39"/>
      <c r="F68" s="39"/>
      <c r="G68" s="39"/>
      <c r="H68" s="39"/>
      <c r="I68" s="39"/>
      <c r="J68" s="39"/>
      <c r="K68" s="39"/>
      <c r="L68" s="39"/>
    </row>
    <row r="69" spans="1:12" ht="12.75">
      <c r="A69" s="39"/>
      <c r="B69" s="39"/>
      <c r="C69" s="39"/>
      <c r="D69" s="39"/>
      <c r="E69" s="39"/>
      <c r="F69" s="39"/>
      <c r="G69" s="39"/>
      <c r="H69" s="39"/>
      <c r="I69" s="39"/>
      <c r="J69" s="39"/>
      <c r="K69" s="39"/>
      <c r="L69" s="39"/>
    </row>
    <row r="70" spans="1:12" ht="12.75">
      <c r="A70" s="39"/>
      <c r="B70" s="39"/>
      <c r="C70" s="39"/>
      <c r="D70" s="39"/>
      <c r="E70" s="39"/>
      <c r="F70" s="39"/>
      <c r="G70" s="39"/>
      <c r="H70" s="39"/>
      <c r="I70" s="39"/>
      <c r="J70" s="39"/>
      <c r="K70" s="39"/>
      <c r="L70" s="39"/>
    </row>
    <row r="71" spans="1:12" ht="12.75">
      <c r="A71" s="39"/>
      <c r="B71" s="39"/>
      <c r="C71" s="39"/>
      <c r="D71" s="39"/>
      <c r="E71" s="39"/>
      <c r="F71" s="39"/>
      <c r="G71" s="39"/>
      <c r="H71" s="39"/>
      <c r="I71" s="39"/>
      <c r="J71" s="39"/>
      <c r="K71" s="39"/>
      <c r="L71" s="39"/>
    </row>
    <row r="72" spans="1:12" ht="12.75">
      <c r="A72" s="39"/>
      <c r="B72" s="39"/>
      <c r="C72" s="39"/>
      <c r="D72" s="39"/>
      <c r="E72" s="39"/>
      <c r="F72" s="39"/>
      <c r="G72" s="39"/>
      <c r="H72" s="39"/>
      <c r="I72" s="39"/>
      <c r="J72" s="39"/>
      <c r="K72" s="39"/>
      <c r="L72" s="39"/>
    </row>
    <row r="73" spans="1:12" ht="12.75">
      <c r="A73" s="39"/>
      <c r="B73" s="39"/>
      <c r="C73" s="39"/>
      <c r="D73" s="39"/>
      <c r="E73" s="39"/>
      <c r="F73" s="39"/>
      <c r="G73" s="39"/>
      <c r="H73" s="39"/>
      <c r="I73" s="39"/>
      <c r="J73" s="39"/>
      <c r="K73" s="39"/>
      <c r="L73" s="39"/>
    </row>
    <row r="74" spans="1:12" ht="12.75">
      <c r="A74" s="39"/>
      <c r="B74" s="39"/>
      <c r="C74" s="39"/>
      <c r="D74" s="39"/>
      <c r="E74" s="39"/>
      <c r="F74" s="39"/>
      <c r="G74" s="39"/>
      <c r="H74" s="39"/>
      <c r="I74" s="39"/>
      <c r="J74" s="39"/>
      <c r="K74" s="39"/>
      <c r="L74" s="39"/>
    </row>
    <row r="75" spans="1:12" ht="12.75">
      <c r="A75" s="39"/>
      <c r="B75" s="39"/>
      <c r="C75" s="39"/>
      <c r="D75" s="39"/>
      <c r="E75" s="39"/>
      <c r="F75" s="39"/>
      <c r="G75" s="39"/>
      <c r="H75" s="39"/>
      <c r="I75" s="39"/>
      <c r="J75" s="39"/>
      <c r="K75" s="39"/>
      <c r="L75" s="39"/>
    </row>
    <row r="76" spans="1:12" ht="12.75">
      <c r="A76" s="39"/>
      <c r="B76" s="39"/>
      <c r="C76" s="39"/>
      <c r="D76" s="39"/>
      <c r="E76" s="39"/>
      <c r="F76" s="39"/>
      <c r="G76" s="39"/>
      <c r="H76" s="39"/>
      <c r="I76" s="39"/>
      <c r="J76" s="39"/>
      <c r="K76" s="39"/>
      <c r="L76" s="39"/>
    </row>
    <row r="77" spans="1:12" ht="12.75">
      <c r="A77" s="39"/>
      <c r="B77" s="39"/>
      <c r="C77" s="39"/>
      <c r="D77" s="39"/>
      <c r="E77" s="39"/>
      <c r="F77" s="39"/>
      <c r="G77" s="39"/>
      <c r="H77" s="39"/>
      <c r="I77" s="39"/>
      <c r="J77" s="39"/>
      <c r="K77" s="39"/>
      <c r="L77" s="39"/>
    </row>
    <row r="78" spans="1:12" ht="12.75">
      <c r="A78" s="39"/>
      <c r="B78" s="39"/>
      <c r="C78" s="39"/>
      <c r="D78" s="39"/>
      <c r="E78" s="39"/>
      <c r="F78" s="39"/>
      <c r="G78" s="39"/>
      <c r="H78" s="39"/>
      <c r="I78" s="39"/>
      <c r="J78" s="39"/>
      <c r="K78" s="39"/>
      <c r="L78" s="39"/>
    </row>
    <row r="79" spans="1:12" ht="12.75">
      <c r="A79" s="39"/>
      <c r="B79" s="39"/>
      <c r="C79" s="39"/>
      <c r="D79" s="39"/>
      <c r="E79" s="39"/>
      <c r="F79" s="39"/>
      <c r="G79" s="39"/>
      <c r="H79" s="39"/>
      <c r="I79" s="39"/>
      <c r="J79" s="39"/>
      <c r="K79" s="39"/>
      <c r="L79" s="39"/>
    </row>
    <row r="80" spans="1:12" ht="12.75">
      <c r="A80" s="39"/>
      <c r="B80" s="39"/>
      <c r="C80" s="39"/>
      <c r="D80" s="39"/>
      <c r="E80" s="39"/>
      <c r="F80" s="39"/>
      <c r="G80" s="39"/>
      <c r="H80" s="39"/>
      <c r="I80" s="39"/>
      <c r="J80" s="39"/>
      <c r="K80" s="39"/>
      <c r="L80" s="39"/>
    </row>
    <row r="81" spans="1:12" ht="12.75">
      <c r="A81" s="39"/>
      <c r="B81" s="39"/>
      <c r="C81" s="39"/>
      <c r="D81" s="39"/>
      <c r="E81" s="39"/>
      <c r="F81" s="39"/>
      <c r="G81" s="39"/>
      <c r="H81" s="39"/>
      <c r="I81" s="39"/>
      <c r="J81" s="39"/>
      <c r="K81" s="39"/>
      <c r="L81" s="39"/>
    </row>
    <row r="82" spans="1:12" ht="12.75">
      <c r="A82" s="39"/>
      <c r="B82" s="39"/>
      <c r="C82" s="39"/>
      <c r="D82" s="39"/>
      <c r="E82" s="39"/>
      <c r="F82" s="39"/>
      <c r="G82" s="39"/>
      <c r="H82" s="39"/>
      <c r="I82" s="39"/>
      <c r="J82" s="39"/>
      <c r="K82" s="39"/>
      <c r="L82" s="39"/>
    </row>
    <row r="83" spans="1:12" ht="12.75">
      <c r="A83" s="39"/>
      <c r="B83" s="39"/>
      <c r="C83" s="39"/>
      <c r="D83" s="39"/>
      <c r="E83" s="39"/>
      <c r="F83" s="39"/>
      <c r="G83" s="39"/>
      <c r="H83" s="39"/>
      <c r="I83" s="39"/>
      <c r="J83" s="39"/>
      <c r="K83" s="39"/>
      <c r="L83" s="39"/>
    </row>
    <row r="84" spans="1:12" ht="12.75">
      <c r="A84" s="39"/>
      <c r="B84" s="39"/>
      <c r="C84" s="39"/>
      <c r="D84" s="39"/>
      <c r="E84" s="39"/>
      <c r="F84" s="39"/>
      <c r="G84" s="39"/>
      <c r="H84" s="39"/>
      <c r="I84" s="39"/>
      <c r="J84" s="39"/>
      <c r="K84" s="39"/>
      <c r="L84" s="39"/>
    </row>
    <row r="85" spans="1:12" ht="12.75">
      <c r="A85" s="39"/>
      <c r="B85" s="39"/>
      <c r="C85" s="39"/>
      <c r="D85" s="39"/>
      <c r="E85" s="39"/>
      <c r="F85" s="39"/>
      <c r="G85" s="39"/>
      <c r="H85" s="39"/>
      <c r="I85" s="39"/>
      <c r="J85" s="39"/>
      <c r="K85" s="39"/>
      <c r="L85" s="39"/>
    </row>
    <row r="86" spans="1:12" ht="12.75">
      <c r="A86" s="39"/>
      <c r="B86" s="39"/>
      <c r="C86" s="39"/>
      <c r="D86" s="39"/>
      <c r="E86" s="39"/>
      <c r="F86" s="39"/>
      <c r="G86" s="39"/>
      <c r="H86" s="39"/>
      <c r="I86" s="39"/>
      <c r="J86" s="39"/>
      <c r="K86" s="39"/>
      <c r="L86" s="39"/>
    </row>
    <row r="87" spans="1:12" ht="12.75">
      <c r="A87" s="39"/>
      <c r="B87" s="39"/>
      <c r="C87" s="39"/>
      <c r="D87" s="39"/>
      <c r="E87" s="39"/>
      <c r="F87" s="39"/>
      <c r="G87" s="39"/>
      <c r="H87" s="39"/>
      <c r="I87" s="39"/>
      <c r="J87" s="39"/>
      <c r="K87" s="39"/>
      <c r="L87" s="39"/>
    </row>
    <row r="88" spans="1:12" ht="12.75">
      <c r="A88" s="39"/>
      <c r="B88" s="39"/>
      <c r="C88" s="39"/>
      <c r="D88" s="39"/>
      <c r="E88" s="39"/>
      <c r="F88" s="39"/>
      <c r="G88" s="39"/>
      <c r="H88" s="39"/>
      <c r="I88" s="39"/>
      <c r="J88" s="39"/>
      <c r="K88" s="39"/>
      <c r="L88" s="39"/>
    </row>
    <row r="89" spans="1:12" ht="12.75">
      <c r="A89" s="39"/>
      <c r="B89" s="39"/>
      <c r="C89" s="39"/>
      <c r="D89" s="39"/>
      <c r="E89" s="39"/>
      <c r="F89" s="39"/>
      <c r="G89" s="39"/>
      <c r="H89" s="39"/>
      <c r="I89" s="39"/>
      <c r="J89" s="39"/>
      <c r="K89" s="39"/>
      <c r="L89" s="39"/>
    </row>
    <row r="90" spans="1:12" ht="12.75">
      <c r="A90" s="39"/>
      <c r="B90" s="39"/>
      <c r="C90" s="39"/>
      <c r="D90" s="39"/>
      <c r="E90" s="39"/>
      <c r="F90" s="39"/>
      <c r="G90" s="39"/>
      <c r="H90" s="39"/>
      <c r="I90" s="39"/>
      <c r="J90" s="39"/>
      <c r="K90" s="39"/>
      <c r="L90" s="39"/>
    </row>
    <row r="91" spans="1:12" ht="12.75">
      <c r="A91" s="39"/>
      <c r="B91" s="39"/>
      <c r="C91" s="39"/>
      <c r="D91" s="39"/>
      <c r="E91" s="39"/>
      <c r="F91" s="39"/>
      <c r="G91" s="39"/>
      <c r="H91" s="39"/>
      <c r="I91" s="39"/>
      <c r="J91" s="39"/>
      <c r="K91" s="39"/>
      <c r="L91" s="39"/>
    </row>
    <row r="92" spans="1:12" ht="12.75">
      <c r="A92" s="39"/>
      <c r="B92" s="39"/>
      <c r="C92" s="39"/>
      <c r="D92" s="39"/>
      <c r="E92" s="39"/>
      <c r="F92" s="39"/>
      <c r="G92" s="39"/>
      <c r="H92" s="39"/>
      <c r="I92" s="39"/>
      <c r="J92" s="39"/>
      <c r="K92" s="39"/>
      <c r="L92" s="39"/>
    </row>
    <row r="93" spans="1:12" ht="12.75">
      <c r="A93" s="39"/>
      <c r="B93" s="39"/>
      <c r="C93" s="39"/>
      <c r="D93" s="39"/>
      <c r="E93" s="39"/>
      <c r="F93" s="39"/>
      <c r="G93" s="39"/>
      <c r="H93" s="39"/>
      <c r="I93" s="39"/>
      <c r="J93" s="39"/>
      <c r="K93" s="39"/>
      <c r="L93" s="39"/>
    </row>
    <row r="94" spans="1:12" ht="12.75">
      <c r="A94" s="39"/>
      <c r="B94" s="39"/>
      <c r="C94" s="39"/>
      <c r="D94" s="39"/>
      <c r="E94" s="39"/>
      <c r="F94" s="39"/>
      <c r="G94" s="39"/>
      <c r="H94" s="39"/>
      <c r="I94" s="39"/>
      <c r="J94" s="39"/>
      <c r="K94" s="39"/>
      <c r="L94" s="39"/>
    </row>
    <row r="95" spans="1:12" ht="12.75">
      <c r="A95" s="39"/>
      <c r="B95" s="39"/>
      <c r="C95" s="39"/>
      <c r="D95" s="39"/>
      <c r="E95" s="39"/>
      <c r="F95" s="39"/>
      <c r="G95" s="39"/>
      <c r="H95" s="39"/>
      <c r="I95" s="39"/>
      <c r="J95" s="39"/>
      <c r="K95" s="39"/>
      <c r="L95" s="39"/>
    </row>
    <row r="96" spans="1:12" ht="12.75">
      <c r="A96" s="39"/>
      <c r="B96" s="39"/>
      <c r="C96" s="39"/>
      <c r="D96" s="39"/>
      <c r="E96" s="39"/>
      <c r="F96" s="39"/>
      <c r="G96" s="39"/>
      <c r="H96" s="39"/>
      <c r="I96" s="39"/>
      <c r="J96" s="39"/>
      <c r="K96" s="39"/>
      <c r="L96" s="39"/>
    </row>
    <row r="97" spans="1:12" ht="12.75">
      <c r="A97" s="39"/>
      <c r="B97" s="39"/>
      <c r="C97" s="39"/>
      <c r="D97" s="39"/>
      <c r="E97" s="39"/>
      <c r="F97" s="39"/>
      <c r="G97" s="39"/>
      <c r="H97" s="39"/>
      <c r="I97" s="39"/>
      <c r="J97" s="39"/>
      <c r="K97" s="39"/>
      <c r="L97" s="39"/>
    </row>
    <row r="98" spans="1:12" ht="12.75">
      <c r="A98" s="39"/>
      <c r="B98" s="39"/>
      <c r="C98" s="39"/>
      <c r="D98" s="39"/>
      <c r="E98" s="39"/>
      <c r="F98" s="39"/>
      <c r="G98" s="39"/>
      <c r="H98" s="39"/>
      <c r="I98" s="39"/>
      <c r="J98" s="39"/>
      <c r="K98" s="39"/>
      <c r="L98" s="39"/>
    </row>
    <row r="99" spans="1:12" ht="12.75">
      <c r="A99" s="39"/>
      <c r="B99" s="39"/>
      <c r="C99" s="39"/>
      <c r="D99" s="39"/>
      <c r="E99" s="39"/>
      <c r="F99" s="39"/>
      <c r="G99" s="39"/>
      <c r="H99" s="39"/>
      <c r="I99" s="39"/>
      <c r="J99" s="39"/>
      <c r="K99" s="39"/>
      <c r="L99" s="39"/>
    </row>
    <row r="100" spans="1:12" ht="12.75">
      <c r="A100" s="39"/>
      <c r="B100" s="39"/>
      <c r="C100" s="39"/>
      <c r="D100" s="39"/>
      <c r="E100" s="39"/>
      <c r="F100" s="39"/>
      <c r="G100" s="39"/>
      <c r="H100" s="39"/>
      <c r="I100" s="39"/>
      <c r="J100" s="39"/>
      <c r="K100" s="39"/>
      <c r="L100" s="39"/>
    </row>
    <row r="101" spans="1:12" ht="12.75">
      <c r="A101" s="39"/>
      <c r="B101" s="39"/>
      <c r="C101" s="39"/>
      <c r="D101" s="39"/>
      <c r="E101" s="39"/>
      <c r="F101" s="39"/>
      <c r="G101" s="39"/>
      <c r="H101" s="39"/>
      <c r="I101" s="39"/>
      <c r="J101" s="39"/>
      <c r="K101" s="39"/>
      <c r="L101" s="39"/>
    </row>
    <row r="102" spans="1:12" ht="12.75">
      <c r="A102" s="39"/>
      <c r="B102" s="39"/>
      <c r="C102" s="39"/>
      <c r="D102" s="39"/>
      <c r="E102" s="39"/>
      <c r="F102" s="39"/>
      <c r="G102" s="39"/>
      <c r="H102" s="39"/>
      <c r="I102" s="39"/>
      <c r="J102" s="39"/>
      <c r="K102" s="39"/>
      <c r="L102" s="39"/>
    </row>
    <row r="103" spans="1:12" ht="12.75">
      <c r="A103" s="39"/>
      <c r="B103" s="39"/>
      <c r="C103" s="39"/>
      <c r="D103" s="39"/>
      <c r="E103" s="39"/>
      <c r="F103" s="39"/>
      <c r="G103" s="39"/>
      <c r="H103" s="39"/>
      <c r="I103" s="39"/>
      <c r="J103" s="39"/>
      <c r="K103" s="39"/>
      <c r="L103" s="39"/>
    </row>
    <row r="104" spans="1:12" ht="12.75">
      <c r="A104" s="39"/>
      <c r="B104" s="39"/>
      <c r="C104" s="39"/>
      <c r="D104" s="39"/>
      <c r="E104" s="39"/>
      <c r="F104" s="39"/>
      <c r="G104" s="39"/>
      <c r="H104" s="39"/>
      <c r="I104" s="39"/>
      <c r="J104" s="39"/>
      <c r="K104" s="39"/>
      <c r="L104" s="39"/>
    </row>
    <row r="105" spans="1:12" ht="12.75">
      <c r="A105" s="39"/>
      <c r="B105" s="39"/>
      <c r="C105" s="39"/>
      <c r="D105" s="39"/>
      <c r="E105" s="39"/>
      <c r="F105" s="39"/>
      <c r="G105" s="39"/>
      <c r="H105" s="39"/>
      <c r="I105" s="39"/>
      <c r="J105" s="39"/>
      <c r="K105" s="39"/>
      <c r="L105" s="39"/>
    </row>
    <row r="106" spans="1:12" ht="12.75">
      <c r="A106" s="39"/>
      <c r="B106" s="39"/>
      <c r="C106" s="39"/>
      <c r="D106" s="39"/>
      <c r="E106" s="39"/>
      <c r="F106" s="39"/>
      <c r="G106" s="39"/>
      <c r="H106" s="39"/>
      <c r="I106" s="39"/>
      <c r="J106" s="39"/>
      <c r="K106" s="39"/>
      <c r="L106" s="39"/>
    </row>
    <row r="107" spans="1:12" ht="12.75">
      <c r="A107" s="39"/>
      <c r="B107" s="39"/>
      <c r="C107" s="39"/>
      <c r="D107" s="39"/>
      <c r="E107" s="39"/>
      <c r="F107" s="39"/>
      <c r="G107" s="39"/>
      <c r="H107" s="39"/>
      <c r="I107" s="39"/>
      <c r="J107" s="39"/>
      <c r="K107" s="39"/>
      <c r="L107" s="39"/>
    </row>
    <row r="108" spans="1:12" ht="12.75">
      <c r="A108" s="39"/>
      <c r="B108" s="39"/>
      <c r="C108" s="39"/>
      <c r="D108" s="39"/>
      <c r="E108" s="39"/>
      <c r="F108" s="39"/>
      <c r="G108" s="39"/>
      <c r="H108" s="39"/>
      <c r="I108" s="39"/>
      <c r="J108" s="39"/>
      <c r="K108" s="39"/>
      <c r="L108" s="39"/>
    </row>
    <row r="109" spans="1:12" ht="12.75">
      <c r="A109" s="39"/>
      <c r="B109" s="39"/>
      <c r="C109" s="39"/>
      <c r="D109" s="39"/>
      <c r="E109" s="39"/>
      <c r="F109" s="39"/>
      <c r="G109" s="39"/>
      <c r="H109" s="39"/>
      <c r="I109" s="39"/>
      <c r="J109" s="39"/>
      <c r="K109" s="39"/>
      <c r="L109" s="39"/>
    </row>
    <row r="110" spans="1:12" ht="12.75">
      <c r="A110" s="39"/>
      <c r="B110" s="39"/>
      <c r="C110" s="39"/>
      <c r="D110" s="39"/>
      <c r="E110" s="39"/>
      <c r="F110" s="39"/>
      <c r="G110" s="39"/>
      <c r="H110" s="39"/>
      <c r="I110" s="39"/>
      <c r="J110" s="39"/>
      <c r="K110" s="39"/>
      <c r="L110" s="39"/>
    </row>
    <row r="111" spans="1:12" ht="12.75">
      <c r="A111" s="39"/>
      <c r="B111" s="39"/>
      <c r="C111" s="39"/>
      <c r="D111" s="39"/>
      <c r="E111" s="39"/>
      <c r="F111" s="39"/>
      <c r="G111" s="39"/>
      <c r="H111" s="39"/>
      <c r="I111" s="39"/>
      <c r="J111" s="39"/>
      <c r="K111" s="39"/>
      <c r="L111" s="39"/>
    </row>
    <row r="112" spans="1:12" ht="12.75">
      <c r="A112" s="39"/>
      <c r="B112" s="39"/>
      <c r="C112" s="39"/>
      <c r="D112" s="39"/>
      <c r="E112" s="39"/>
      <c r="F112" s="39"/>
      <c r="G112" s="39"/>
      <c r="H112" s="39"/>
      <c r="I112" s="39"/>
      <c r="J112" s="39"/>
      <c r="K112" s="39"/>
      <c r="L112" s="39"/>
    </row>
    <row r="113" spans="1:12" ht="12.75">
      <c r="A113" s="39"/>
      <c r="B113" s="39"/>
      <c r="C113" s="39"/>
      <c r="D113" s="39"/>
      <c r="E113" s="39"/>
      <c r="F113" s="39"/>
      <c r="G113" s="39"/>
      <c r="H113" s="39"/>
      <c r="I113" s="39"/>
      <c r="J113" s="39"/>
      <c r="K113" s="39"/>
      <c r="L113" s="39"/>
    </row>
    <row r="114" spans="1:12" ht="12.75">
      <c r="A114" s="39"/>
      <c r="B114" s="39"/>
      <c r="C114" s="39"/>
      <c r="D114" s="39"/>
      <c r="E114" s="39"/>
      <c r="F114" s="39"/>
      <c r="G114" s="39"/>
      <c r="H114" s="39"/>
      <c r="I114" s="39"/>
      <c r="J114" s="39"/>
      <c r="K114" s="39"/>
      <c r="L114" s="39"/>
    </row>
    <row r="115" spans="1:12" ht="12.75">
      <c r="A115" s="39"/>
      <c r="B115" s="39"/>
      <c r="C115" s="39"/>
      <c r="D115" s="39"/>
      <c r="E115" s="39"/>
      <c r="F115" s="39"/>
      <c r="G115" s="39"/>
      <c r="H115" s="39"/>
      <c r="I115" s="39"/>
      <c r="J115" s="39"/>
      <c r="K115" s="39"/>
      <c r="L115" s="39"/>
    </row>
    <row r="116" spans="1:12" ht="12.75">
      <c r="A116" s="39"/>
      <c r="B116" s="39"/>
      <c r="C116" s="39"/>
      <c r="D116" s="39"/>
      <c r="E116" s="39"/>
      <c r="F116" s="39"/>
      <c r="G116" s="39"/>
      <c r="H116" s="39"/>
      <c r="I116" s="39"/>
      <c r="J116" s="39"/>
      <c r="K116" s="39"/>
      <c r="L116" s="39"/>
    </row>
    <row r="117" spans="1:12" ht="12.75">
      <c r="A117" s="39"/>
      <c r="B117" s="39"/>
      <c r="C117" s="39"/>
      <c r="D117" s="39"/>
      <c r="E117" s="39"/>
      <c r="F117" s="39"/>
      <c r="G117" s="39"/>
      <c r="H117" s="39"/>
      <c r="I117" s="39"/>
      <c r="J117" s="39"/>
      <c r="K117" s="39"/>
      <c r="L117" s="39"/>
    </row>
    <row r="118" spans="1:12" ht="12.75">
      <c r="A118" s="39"/>
      <c r="B118" s="39"/>
      <c r="C118" s="39"/>
      <c r="D118" s="39"/>
      <c r="E118" s="39"/>
      <c r="F118" s="39"/>
      <c r="G118" s="39"/>
      <c r="H118" s="39"/>
      <c r="I118" s="39"/>
      <c r="J118" s="39"/>
      <c r="K118" s="39"/>
      <c r="L118" s="39"/>
    </row>
    <row r="119" spans="1:12" ht="12.75">
      <c r="A119" s="39"/>
      <c r="B119" s="39"/>
      <c r="C119" s="39"/>
      <c r="D119" s="39"/>
      <c r="E119" s="39"/>
      <c r="F119" s="39"/>
      <c r="G119" s="39"/>
      <c r="H119" s="39"/>
      <c r="I119" s="39"/>
      <c r="J119" s="39"/>
      <c r="K119" s="39"/>
      <c r="L119" s="39"/>
    </row>
    <row r="120" spans="1:12" ht="12.75">
      <c r="A120" s="39"/>
      <c r="B120" s="39"/>
      <c r="C120" s="39"/>
      <c r="D120" s="39"/>
      <c r="E120" s="39"/>
      <c r="F120" s="39"/>
      <c r="G120" s="39"/>
      <c r="H120" s="39"/>
      <c r="I120" s="39"/>
      <c r="J120" s="39"/>
      <c r="K120" s="39"/>
      <c r="L120" s="39"/>
    </row>
    <row r="121" spans="1:12" ht="12.75">
      <c r="A121" s="39"/>
      <c r="B121" s="39"/>
      <c r="C121" s="39"/>
      <c r="D121" s="39"/>
      <c r="E121" s="39"/>
      <c r="F121" s="39"/>
      <c r="G121" s="39"/>
      <c r="H121" s="39"/>
      <c r="I121" s="39"/>
      <c r="J121" s="39"/>
      <c r="K121" s="39"/>
      <c r="L121" s="39"/>
    </row>
    <row r="122" spans="1:12" ht="12.75">
      <c r="A122" s="39"/>
      <c r="B122" s="39"/>
      <c r="C122" s="39"/>
      <c r="D122" s="39"/>
      <c r="E122" s="39"/>
      <c r="F122" s="39"/>
      <c r="G122" s="39"/>
      <c r="H122" s="39"/>
      <c r="I122" s="39"/>
      <c r="J122" s="39"/>
      <c r="K122" s="39"/>
      <c r="L122" s="39"/>
    </row>
    <row r="123" spans="1:12" ht="12.75">
      <c r="A123" s="39"/>
      <c r="B123" s="39"/>
      <c r="C123" s="39"/>
      <c r="D123" s="39"/>
      <c r="E123" s="39"/>
      <c r="F123" s="39"/>
      <c r="G123" s="39"/>
      <c r="H123" s="39"/>
      <c r="I123" s="39"/>
      <c r="J123" s="39"/>
      <c r="K123" s="39"/>
      <c r="L123" s="39"/>
    </row>
    <row r="124" spans="1:12" ht="12.75">
      <c r="A124" s="39"/>
      <c r="B124" s="39"/>
      <c r="C124" s="39"/>
      <c r="D124" s="39"/>
      <c r="E124" s="39"/>
      <c r="F124" s="39"/>
      <c r="G124" s="39"/>
      <c r="H124" s="39"/>
      <c r="I124" s="39"/>
      <c r="J124" s="39"/>
      <c r="K124" s="39"/>
      <c r="L124" s="39"/>
    </row>
    <row r="125" spans="1:12" ht="12.75">
      <c r="A125" s="39"/>
      <c r="B125" s="39"/>
      <c r="C125" s="39"/>
      <c r="D125" s="39"/>
      <c r="E125" s="39"/>
      <c r="F125" s="39"/>
      <c r="G125" s="39"/>
      <c r="H125" s="39"/>
      <c r="I125" s="39"/>
      <c r="J125" s="39"/>
      <c r="K125" s="39"/>
      <c r="L125" s="39"/>
    </row>
    <row r="126" spans="1:12" ht="12.75">
      <c r="A126" s="39"/>
      <c r="B126" s="39"/>
      <c r="C126" s="39"/>
      <c r="D126" s="39"/>
      <c r="E126" s="39"/>
      <c r="F126" s="39"/>
      <c r="G126" s="39"/>
      <c r="H126" s="39"/>
      <c r="I126" s="39"/>
      <c r="J126" s="39"/>
      <c r="K126" s="39"/>
      <c r="L126" s="39"/>
    </row>
    <row r="127" spans="1:12" ht="12.75">
      <c r="A127" s="39"/>
      <c r="B127" s="39"/>
      <c r="C127" s="39"/>
      <c r="D127" s="39"/>
      <c r="E127" s="39"/>
      <c r="F127" s="39"/>
      <c r="G127" s="39"/>
      <c r="H127" s="39"/>
      <c r="I127" s="39"/>
      <c r="J127" s="39"/>
      <c r="K127" s="39"/>
      <c r="L127" s="39"/>
    </row>
  </sheetData>
  <sheetProtection sheet="1" objects="1" scenarios="1"/>
  <printOptions horizontalCentered="1" verticalCentered="1"/>
  <pageMargins left="0.75" right="0.75" top="1" bottom="1" header="0" footer="0"/>
  <pageSetup horizontalDpi="360" verticalDpi="360" orientation="portrait" paperSize="9" scale="95" r:id="rId4"/>
  <drawing r:id="rId3"/>
  <legacyDrawing r:id="rId2"/>
</worksheet>
</file>

<file path=xl/worksheets/sheet7.xml><?xml version="1.0" encoding="utf-8"?>
<worksheet xmlns="http://schemas.openxmlformats.org/spreadsheetml/2006/main" xmlns:r="http://schemas.openxmlformats.org/officeDocument/2006/relationships">
  <sheetPr codeName="Hoja8"/>
  <dimension ref="A1:AT98"/>
  <sheetViews>
    <sheetView workbookViewId="0" topLeftCell="B6">
      <selection activeCell="C13" sqref="C13"/>
    </sheetView>
  </sheetViews>
  <sheetFormatPr defaultColWidth="11.421875" defaultRowHeight="12.75"/>
  <cols>
    <col min="1" max="1" width="3.7109375" style="0" customWidth="1"/>
    <col min="2" max="2" width="27.7109375" style="0" customWidth="1"/>
    <col min="3" max="3" width="12.7109375" style="0" customWidth="1"/>
    <col min="4" max="15" width="10.7109375" style="0" customWidth="1"/>
  </cols>
  <sheetData>
    <row r="1" spans="1:21" ht="15" customHeight="1" thickBot="1">
      <c r="A1" s="40"/>
      <c r="B1" s="146" t="s">
        <v>241</v>
      </c>
      <c r="C1" s="146"/>
      <c r="D1" s="146"/>
      <c r="E1" s="146"/>
      <c r="F1" s="146"/>
      <c r="G1" s="40"/>
      <c r="H1" s="40"/>
      <c r="I1" s="40"/>
      <c r="J1" s="40"/>
      <c r="K1" s="40"/>
      <c r="L1" s="40"/>
      <c r="M1" s="40"/>
      <c r="N1" s="40"/>
      <c r="O1" s="40"/>
      <c r="P1" s="40"/>
      <c r="Q1" s="40"/>
      <c r="R1" s="40"/>
      <c r="S1" s="40"/>
      <c r="T1" s="40"/>
      <c r="U1" s="40"/>
    </row>
    <row r="2" spans="1:21" ht="15.75" customHeight="1">
      <c r="A2" s="40"/>
      <c r="B2" s="38" t="s">
        <v>143</v>
      </c>
      <c r="C2" s="417">
        <f>SUM(D2:O2)</f>
        <v>100</v>
      </c>
      <c r="D2" s="420">
        <v>8</v>
      </c>
      <c r="E2" s="420">
        <v>8</v>
      </c>
      <c r="F2" s="420">
        <v>8</v>
      </c>
      <c r="G2" s="420">
        <v>8</v>
      </c>
      <c r="H2" s="420">
        <v>8</v>
      </c>
      <c r="I2" s="420">
        <v>9</v>
      </c>
      <c r="J2" s="420">
        <v>9</v>
      </c>
      <c r="K2" s="420">
        <v>9</v>
      </c>
      <c r="L2" s="420">
        <v>9</v>
      </c>
      <c r="M2" s="420">
        <v>8</v>
      </c>
      <c r="N2" s="420">
        <v>8</v>
      </c>
      <c r="O2" s="421">
        <v>8</v>
      </c>
      <c r="P2" s="40"/>
      <c r="Q2" s="40"/>
      <c r="R2" s="40"/>
      <c r="S2" s="40"/>
      <c r="T2" s="40"/>
      <c r="U2" s="40"/>
    </row>
    <row r="3" spans="1:21" ht="15" customHeight="1">
      <c r="A3" s="40"/>
      <c r="B3" s="147" t="s">
        <v>264</v>
      </c>
      <c r="C3" s="412"/>
      <c r="D3" s="148"/>
      <c r="E3" s="148"/>
      <c r="F3" s="148"/>
      <c r="G3" s="148"/>
      <c r="H3" s="148"/>
      <c r="I3" s="148"/>
      <c r="J3" s="148"/>
      <c r="K3" s="148"/>
      <c r="L3" s="148"/>
      <c r="M3" s="148"/>
      <c r="N3" s="148"/>
      <c r="O3" s="149"/>
      <c r="P3" s="40"/>
      <c r="Q3" s="40"/>
      <c r="R3" s="40"/>
      <c r="S3" s="40"/>
      <c r="T3" s="40"/>
      <c r="U3" s="40"/>
    </row>
    <row r="4" spans="1:39" ht="15.75" customHeight="1" thickBot="1">
      <c r="A4" s="40"/>
      <c r="B4" s="130" t="s">
        <v>306</v>
      </c>
      <c r="C4" s="131"/>
      <c r="D4" s="270" t="s">
        <v>80</v>
      </c>
      <c r="E4" s="270" t="s">
        <v>81</v>
      </c>
      <c r="F4" s="270" t="s">
        <v>82</v>
      </c>
      <c r="G4" s="270" t="s">
        <v>83</v>
      </c>
      <c r="H4" s="270" t="s">
        <v>84</v>
      </c>
      <c r="I4" s="270" t="s">
        <v>85</v>
      </c>
      <c r="J4" s="270" t="s">
        <v>86</v>
      </c>
      <c r="K4" s="270" t="s">
        <v>87</v>
      </c>
      <c r="L4" s="270" t="s">
        <v>88</v>
      </c>
      <c r="M4" s="270" t="s">
        <v>89</v>
      </c>
      <c r="N4" s="270" t="s">
        <v>90</v>
      </c>
      <c r="O4" s="271" t="s">
        <v>91</v>
      </c>
      <c r="P4" s="44"/>
      <c r="Q4" s="44"/>
      <c r="R4" s="44"/>
      <c r="S4" s="44"/>
      <c r="T4" s="44"/>
      <c r="U4" s="44"/>
      <c r="V4" s="28"/>
      <c r="W4" s="28"/>
      <c r="X4" s="28"/>
      <c r="Y4" s="28"/>
      <c r="Z4" s="28"/>
      <c r="AA4" s="28"/>
      <c r="AB4" s="28"/>
      <c r="AC4" s="28"/>
      <c r="AD4" s="28"/>
      <c r="AE4" s="28"/>
      <c r="AF4" s="28"/>
      <c r="AG4" s="28"/>
      <c r="AH4" s="28"/>
      <c r="AI4" s="28"/>
      <c r="AJ4" s="28"/>
      <c r="AK4" s="28"/>
      <c r="AL4" s="28"/>
      <c r="AM4" s="28"/>
    </row>
    <row r="5" spans="1:21" ht="15" customHeight="1" thickBot="1">
      <c r="A5" s="40"/>
      <c r="B5" s="41"/>
      <c r="C5" s="41" t="s">
        <v>3</v>
      </c>
      <c r="D5" s="41" t="s">
        <v>3</v>
      </c>
      <c r="E5" s="41" t="s">
        <v>3</v>
      </c>
      <c r="F5" s="41" t="s">
        <v>3</v>
      </c>
      <c r="G5" s="41" t="s">
        <v>3</v>
      </c>
      <c r="H5" s="41" t="s">
        <v>3</v>
      </c>
      <c r="I5" s="41" t="s">
        <v>3</v>
      </c>
      <c r="J5" s="41" t="s">
        <v>3</v>
      </c>
      <c r="K5" s="41" t="s">
        <v>3</v>
      </c>
      <c r="L5" s="41" t="s">
        <v>3</v>
      </c>
      <c r="M5" s="41" t="s">
        <v>3</v>
      </c>
      <c r="N5" s="41" t="s">
        <v>92</v>
      </c>
      <c r="O5" s="41" t="s">
        <v>3</v>
      </c>
      <c r="P5" s="40"/>
      <c r="Q5" s="40"/>
      <c r="R5" s="40"/>
      <c r="S5" s="40"/>
      <c r="T5" s="40"/>
      <c r="U5" s="40"/>
    </row>
    <row r="6" spans="1:21" ht="15.75" customHeight="1">
      <c r="A6" s="40"/>
      <c r="B6" s="418" t="s">
        <v>303</v>
      </c>
      <c r="C6" s="415">
        <f>IF(C2=100,"",AA7)</f>
      </c>
      <c r="D6" s="413"/>
      <c r="E6" s="413"/>
      <c r="F6" s="413"/>
      <c r="G6" s="413"/>
      <c r="H6" s="29"/>
      <c r="I6" s="29"/>
      <c r="J6" s="29"/>
      <c r="K6" s="29"/>
      <c r="L6" s="29"/>
      <c r="M6" s="29"/>
      <c r="N6" s="29"/>
      <c r="O6" s="30"/>
      <c r="P6" s="40"/>
      <c r="Q6" s="40"/>
      <c r="R6" s="40"/>
      <c r="S6" s="40"/>
      <c r="T6" s="40"/>
      <c r="U6" s="40"/>
    </row>
    <row r="7" spans="1:46" ht="15.75" customHeight="1" thickBot="1">
      <c r="A7" s="40"/>
      <c r="B7" s="31"/>
      <c r="C7" s="403" t="s">
        <v>305</v>
      </c>
      <c r="D7" s="416">
        <f>IF(C2=100,"",AA8)</f>
      </c>
      <c r="E7" s="32"/>
      <c r="F7" s="32"/>
      <c r="G7" s="32"/>
      <c r="H7" s="32"/>
      <c r="I7" s="32"/>
      <c r="J7" s="32"/>
      <c r="K7" s="32"/>
      <c r="L7" s="32"/>
      <c r="M7" s="32"/>
      <c r="N7" s="32"/>
      <c r="O7" s="33"/>
      <c r="P7" s="40"/>
      <c r="Q7" s="40"/>
      <c r="R7" s="40"/>
      <c r="S7" s="40"/>
      <c r="T7" s="40"/>
      <c r="U7" s="40"/>
      <c r="AA7" s="414" t="s">
        <v>283</v>
      </c>
      <c r="AB7" s="414"/>
      <c r="AC7" s="414"/>
      <c r="AD7" s="414"/>
      <c r="AE7" s="414"/>
      <c r="AF7" s="414"/>
      <c r="AG7" s="414"/>
      <c r="AH7" s="153"/>
      <c r="AI7" s="153"/>
      <c r="AJ7" s="153"/>
      <c r="AK7" s="153"/>
      <c r="AL7" s="153"/>
      <c r="AM7" s="153"/>
      <c r="AN7" s="153"/>
      <c r="AO7" s="153"/>
      <c r="AP7" s="153"/>
      <c r="AQ7" s="153"/>
      <c r="AR7" s="153"/>
      <c r="AS7" s="153"/>
      <c r="AT7" s="153"/>
    </row>
    <row r="8" spans="1:46" ht="15.75" customHeight="1">
      <c r="A8" s="40"/>
      <c r="B8" s="299" t="s">
        <v>299</v>
      </c>
      <c r="C8" s="490">
        <f>INGRESOS!F18</f>
        <v>0</v>
      </c>
      <c r="D8" s="491">
        <f>$C$8*D2/100</f>
        <v>0</v>
      </c>
      <c r="E8" s="491">
        <f>$C$8*E2/100</f>
        <v>0</v>
      </c>
      <c r="F8" s="491">
        <f aca="true" t="shared" si="0" ref="F8:O8">$C$8*F2/100</f>
        <v>0</v>
      </c>
      <c r="G8" s="491">
        <f t="shared" si="0"/>
        <v>0</v>
      </c>
      <c r="H8" s="491">
        <f t="shared" si="0"/>
        <v>0</v>
      </c>
      <c r="I8" s="491">
        <f t="shared" si="0"/>
        <v>0</v>
      </c>
      <c r="J8" s="491">
        <f t="shared" si="0"/>
        <v>0</v>
      </c>
      <c r="K8" s="491">
        <f t="shared" si="0"/>
        <v>0</v>
      </c>
      <c r="L8" s="491">
        <f t="shared" si="0"/>
        <v>0</v>
      </c>
      <c r="M8" s="491">
        <f t="shared" si="0"/>
        <v>0</v>
      </c>
      <c r="N8" s="491">
        <f t="shared" si="0"/>
        <v>0</v>
      </c>
      <c r="O8" s="492">
        <f t="shared" si="0"/>
        <v>0</v>
      </c>
      <c r="P8" s="43"/>
      <c r="Q8" s="40"/>
      <c r="R8" s="40"/>
      <c r="S8" s="40"/>
      <c r="T8" s="40"/>
      <c r="U8" s="40"/>
      <c r="AA8" s="414" t="s">
        <v>255</v>
      </c>
      <c r="AB8" s="414"/>
      <c r="AC8" s="414"/>
      <c r="AD8" s="414"/>
      <c r="AE8" s="414"/>
      <c r="AF8" s="414"/>
      <c r="AG8" s="414"/>
      <c r="AH8" s="153"/>
      <c r="AI8" s="153"/>
      <c r="AJ8" s="153"/>
      <c r="AK8" s="153"/>
      <c r="AL8" s="153"/>
      <c r="AM8" s="153"/>
      <c r="AN8" s="153"/>
      <c r="AO8" s="153"/>
      <c r="AP8" s="153"/>
      <c r="AQ8" s="153"/>
      <c r="AR8" s="153"/>
      <c r="AS8" s="153"/>
      <c r="AT8" s="153"/>
    </row>
    <row r="9" spans="1:21" ht="15.75" customHeight="1">
      <c r="A9" s="40"/>
      <c r="B9" s="299" t="s">
        <v>70</v>
      </c>
      <c r="C9" s="490">
        <f>INGRESOS!G18</f>
        <v>0</v>
      </c>
      <c r="D9" s="491">
        <f>$C$9*D2/100</f>
        <v>0</v>
      </c>
      <c r="E9" s="491">
        <f aca="true" t="shared" si="1" ref="E9:O9">$C$9*E2/100</f>
        <v>0</v>
      </c>
      <c r="F9" s="491">
        <f t="shared" si="1"/>
        <v>0</v>
      </c>
      <c r="G9" s="491">
        <f t="shared" si="1"/>
        <v>0</v>
      </c>
      <c r="H9" s="491">
        <f t="shared" si="1"/>
        <v>0</v>
      </c>
      <c r="I9" s="491">
        <f t="shared" si="1"/>
        <v>0</v>
      </c>
      <c r="J9" s="491">
        <f t="shared" si="1"/>
        <v>0</v>
      </c>
      <c r="K9" s="491">
        <f t="shared" si="1"/>
        <v>0</v>
      </c>
      <c r="L9" s="491">
        <f t="shared" si="1"/>
        <v>0</v>
      </c>
      <c r="M9" s="491">
        <f t="shared" si="1"/>
        <v>0</v>
      </c>
      <c r="N9" s="491">
        <f t="shared" si="1"/>
        <v>0</v>
      </c>
      <c r="O9" s="491">
        <f t="shared" si="1"/>
        <v>0</v>
      </c>
      <c r="P9" s="43"/>
      <c r="Q9" s="40"/>
      <c r="R9" s="40"/>
      <c r="S9" s="40"/>
      <c r="T9" s="40"/>
      <c r="U9" s="40"/>
    </row>
    <row r="10" spans="1:21" ht="15.75" customHeight="1">
      <c r="A10" s="40"/>
      <c r="B10" s="299" t="s">
        <v>301</v>
      </c>
      <c r="C10" s="490">
        <f>C34</f>
        <v>0</v>
      </c>
      <c r="D10" s="491"/>
      <c r="E10" s="491"/>
      <c r="F10" s="491">
        <f>$C$10*SUM(D2:F2)/100</f>
        <v>0</v>
      </c>
      <c r="G10" s="491"/>
      <c r="H10" s="491"/>
      <c r="I10" s="491">
        <f>$C$10*SUM(G2:I2)/100</f>
        <v>0</v>
      </c>
      <c r="J10" s="491"/>
      <c r="K10" s="491"/>
      <c r="L10" s="491">
        <f>$C$10*SUM(J2:L2)/100</f>
        <v>0</v>
      </c>
      <c r="M10" s="491"/>
      <c r="N10" s="491"/>
      <c r="O10" s="491">
        <f>$C$10*SUM(M2:O2)/100</f>
        <v>0</v>
      </c>
      <c r="P10" s="43"/>
      <c r="Q10" s="40"/>
      <c r="R10" s="40"/>
      <c r="S10" s="40"/>
      <c r="T10" s="40"/>
      <c r="U10" s="40"/>
    </row>
    <row r="11" spans="1:21" ht="15.75" customHeight="1">
      <c r="A11" s="40"/>
      <c r="B11" s="299" t="s">
        <v>300</v>
      </c>
      <c r="C11" s="490">
        <f>SUM(INGRESOS!D22:D24)+SUM(INGRESOS!D27:D29)</f>
        <v>0</v>
      </c>
      <c r="D11" s="491">
        <v>0</v>
      </c>
      <c r="E11" s="491">
        <v>0</v>
      </c>
      <c r="F11" s="491">
        <f>C11</f>
        <v>0</v>
      </c>
      <c r="G11" s="491">
        <v>0</v>
      </c>
      <c r="H11" s="491">
        <v>0</v>
      </c>
      <c r="I11" s="491">
        <v>0</v>
      </c>
      <c r="J11" s="491">
        <v>0</v>
      </c>
      <c r="K11" s="491">
        <v>0</v>
      </c>
      <c r="L11" s="491">
        <v>0</v>
      </c>
      <c r="M11" s="491">
        <v>0</v>
      </c>
      <c r="N11" s="491">
        <v>0</v>
      </c>
      <c r="O11" s="492">
        <v>0</v>
      </c>
      <c r="P11" s="43"/>
      <c r="Q11" s="40"/>
      <c r="R11" s="40"/>
      <c r="S11" s="40"/>
      <c r="T11" s="40"/>
      <c r="U11" s="40"/>
    </row>
    <row r="12" spans="1:21" ht="15.75" customHeight="1">
      <c r="A12" s="40"/>
      <c r="B12" s="299" t="s">
        <v>148</v>
      </c>
      <c r="C12" s="490">
        <f>INGRESOS!K13</f>
        <v>0</v>
      </c>
      <c r="D12" s="491">
        <v>0</v>
      </c>
      <c r="E12" s="491">
        <v>0</v>
      </c>
      <c r="F12" s="491">
        <f>C12/4</f>
        <v>0</v>
      </c>
      <c r="G12" s="491">
        <v>0</v>
      </c>
      <c r="H12" s="491">
        <v>0</v>
      </c>
      <c r="I12" s="491">
        <f>C12/4</f>
        <v>0</v>
      </c>
      <c r="J12" s="491">
        <v>0</v>
      </c>
      <c r="K12" s="491">
        <v>0</v>
      </c>
      <c r="L12" s="491">
        <f>C12/4</f>
        <v>0</v>
      </c>
      <c r="M12" s="491">
        <v>0</v>
      </c>
      <c r="N12" s="491">
        <v>0</v>
      </c>
      <c r="O12" s="492">
        <f>C12/4</f>
        <v>0</v>
      </c>
      <c r="P12" s="43"/>
      <c r="Q12" s="40"/>
      <c r="R12" s="40"/>
      <c r="S12" s="40"/>
      <c r="T12" s="40"/>
      <c r="U12" s="40"/>
    </row>
    <row r="13" spans="1:21" ht="15.75" customHeight="1">
      <c r="A13" s="40"/>
      <c r="B13" s="299" t="s">
        <v>135</v>
      </c>
      <c r="C13" s="287"/>
      <c r="D13" s="491">
        <f>C13</f>
        <v>0</v>
      </c>
      <c r="E13" s="491">
        <v>0</v>
      </c>
      <c r="F13" s="491">
        <v>0</v>
      </c>
      <c r="G13" s="491">
        <v>0</v>
      </c>
      <c r="H13" s="491">
        <v>0</v>
      </c>
      <c r="I13" s="491">
        <v>0</v>
      </c>
      <c r="J13" s="491">
        <v>0</v>
      </c>
      <c r="K13" s="491">
        <v>0</v>
      </c>
      <c r="L13" s="491">
        <v>0</v>
      </c>
      <c r="M13" s="491">
        <v>0</v>
      </c>
      <c r="N13" s="491">
        <v>0</v>
      </c>
      <c r="O13" s="492">
        <v>0</v>
      </c>
      <c r="P13" s="43"/>
      <c r="Q13" s="40"/>
      <c r="R13" s="40"/>
      <c r="S13" s="40"/>
      <c r="T13" s="40"/>
      <c r="U13" s="40"/>
    </row>
    <row r="14" spans="1:21" ht="15.75" customHeight="1" thickBot="1">
      <c r="A14" s="40"/>
      <c r="B14" s="299" t="s">
        <v>295</v>
      </c>
      <c r="C14" s="294"/>
      <c r="D14" s="491">
        <f>C14</f>
        <v>0</v>
      </c>
      <c r="E14" s="491">
        <v>0</v>
      </c>
      <c r="F14" s="491">
        <v>0</v>
      </c>
      <c r="G14" s="491">
        <v>0</v>
      </c>
      <c r="H14" s="491">
        <v>0</v>
      </c>
      <c r="I14" s="491">
        <v>0</v>
      </c>
      <c r="J14" s="491">
        <v>0</v>
      </c>
      <c r="K14" s="491">
        <v>0</v>
      </c>
      <c r="L14" s="491">
        <v>0</v>
      </c>
      <c r="M14" s="491">
        <v>0</v>
      </c>
      <c r="N14" s="491">
        <v>0</v>
      </c>
      <c r="O14" s="492">
        <v>0</v>
      </c>
      <c r="P14" s="43"/>
      <c r="Q14" s="40"/>
      <c r="R14" s="40"/>
      <c r="S14" s="40"/>
      <c r="T14" s="40"/>
      <c r="U14" s="40"/>
    </row>
    <row r="15" spans="1:21" ht="15.75" customHeight="1" thickBot="1">
      <c r="A15" s="40"/>
      <c r="B15" s="402" t="s">
        <v>307</v>
      </c>
      <c r="C15" s="494">
        <f>SUM(C8:C14)</f>
        <v>0</v>
      </c>
      <c r="D15" s="494">
        <f>SUM(D8:D14)</f>
        <v>0</v>
      </c>
      <c r="E15" s="494">
        <f aca="true" t="shared" si="2" ref="E15:O15">SUM(E8:E14)</f>
        <v>0</v>
      </c>
      <c r="F15" s="494">
        <f t="shared" si="2"/>
        <v>0</v>
      </c>
      <c r="G15" s="494">
        <f t="shared" si="2"/>
        <v>0</v>
      </c>
      <c r="H15" s="494">
        <f t="shared" si="2"/>
        <v>0</v>
      </c>
      <c r="I15" s="494">
        <f t="shared" si="2"/>
        <v>0</v>
      </c>
      <c r="J15" s="494">
        <f t="shared" si="2"/>
        <v>0</v>
      </c>
      <c r="K15" s="494">
        <f t="shared" si="2"/>
        <v>0</v>
      </c>
      <c r="L15" s="494">
        <f t="shared" si="2"/>
        <v>0</v>
      </c>
      <c r="M15" s="494">
        <f t="shared" si="2"/>
        <v>0</v>
      </c>
      <c r="N15" s="494">
        <f t="shared" si="2"/>
        <v>0</v>
      </c>
      <c r="O15" s="160">
        <f t="shared" si="2"/>
        <v>0</v>
      </c>
      <c r="P15" s="43"/>
      <c r="Q15" s="43"/>
      <c r="R15" s="40"/>
      <c r="S15" s="40"/>
      <c r="T15" s="40"/>
      <c r="U15" s="40"/>
    </row>
    <row r="16" spans="1:21" ht="15" customHeight="1" thickBot="1">
      <c r="A16" s="40"/>
      <c r="B16" s="41"/>
      <c r="C16" s="41"/>
      <c r="D16" s="42"/>
      <c r="E16" s="42"/>
      <c r="F16" s="42"/>
      <c r="G16" s="42"/>
      <c r="H16" s="42"/>
      <c r="I16" s="42"/>
      <c r="J16" s="42"/>
      <c r="K16" s="42"/>
      <c r="L16" s="42"/>
      <c r="M16" s="42"/>
      <c r="N16" s="42"/>
      <c r="O16" s="42"/>
      <c r="P16" s="40"/>
      <c r="Q16" s="40"/>
      <c r="R16" s="40"/>
      <c r="S16" s="40"/>
      <c r="T16" s="40"/>
      <c r="U16" s="40"/>
    </row>
    <row r="17" spans="1:21" ht="15" customHeight="1">
      <c r="A17" s="40"/>
      <c r="B17" s="418" t="s">
        <v>304</v>
      </c>
      <c r="C17" s="29"/>
      <c r="D17" s="34"/>
      <c r="E17" s="34"/>
      <c r="F17" s="34"/>
      <c r="G17" s="34"/>
      <c r="H17" s="34"/>
      <c r="I17" s="34"/>
      <c r="J17" s="34"/>
      <c r="K17" s="34"/>
      <c r="L17" s="34"/>
      <c r="M17" s="34"/>
      <c r="N17" s="34"/>
      <c r="O17" s="35"/>
      <c r="P17" s="40"/>
      <c r="Q17" s="40"/>
      <c r="R17" s="40"/>
      <c r="S17" s="40"/>
      <c r="T17" s="40"/>
      <c r="U17" s="40"/>
    </row>
    <row r="18" spans="1:21" ht="15" customHeight="1" thickBot="1">
      <c r="A18" s="40"/>
      <c r="B18" s="31"/>
      <c r="C18" s="403" t="s">
        <v>305</v>
      </c>
      <c r="D18" s="36"/>
      <c r="E18" s="36"/>
      <c r="F18" s="36"/>
      <c r="G18" s="36"/>
      <c r="H18" s="36"/>
      <c r="I18" s="36"/>
      <c r="J18" s="36"/>
      <c r="K18" s="36"/>
      <c r="L18" s="36"/>
      <c r="M18" s="36"/>
      <c r="N18" s="36"/>
      <c r="O18" s="37"/>
      <c r="P18" s="40"/>
      <c r="Q18" s="40"/>
      <c r="R18" s="40"/>
      <c r="S18" s="40"/>
      <c r="T18" s="40"/>
      <c r="U18" s="40"/>
    </row>
    <row r="19" spans="1:21" ht="15.75" customHeight="1">
      <c r="A19" s="40"/>
      <c r="B19" s="299" t="s">
        <v>71</v>
      </c>
      <c r="C19" s="490">
        <f>COMPRAS!H27</f>
        <v>0</v>
      </c>
      <c r="D19" s="491">
        <f>$C$19*D2/100</f>
        <v>0</v>
      </c>
      <c r="E19" s="491">
        <f aca="true" t="shared" si="3" ref="E19:O19">$C$19*E2/100</f>
        <v>0</v>
      </c>
      <c r="F19" s="491">
        <f t="shared" si="3"/>
        <v>0</v>
      </c>
      <c r="G19" s="491">
        <f t="shared" si="3"/>
        <v>0</v>
      </c>
      <c r="H19" s="491">
        <f t="shared" si="3"/>
        <v>0</v>
      </c>
      <c r="I19" s="491">
        <f t="shared" si="3"/>
        <v>0</v>
      </c>
      <c r="J19" s="491">
        <f t="shared" si="3"/>
        <v>0</v>
      </c>
      <c r="K19" s="491">
        <f t="shared" si="3"/>
        <v>0</v>
      </c>
      <c r="L19" s="491">
        <f t="shared" si="3"/>
        <v>0</v>
      </c>
      <c r="M19" s="491">
        <f t="shared" si="3"/>
        <v>0</v>
      </c>
      <c r="N19" s="491">
        <f t="shared" si="3"/>
        <v>0</v>
      </c>
      <c r="O19" s="492">
        <f t="shared" si="3"/>
        <v>0</v>
      </c>
      <c r="P19" s="43"/>
      <c r="Q19" s="40"/>
      <c r="R19" s="40"/>
      <c r="S19" s="40"/>
      <c r="T19" s="40"/>
      <c r="U19" s="40"/>
    </row>
    <row r="20" spans="1:21" ht="15.75" customHeight="1">
      <c r="A20" s="40"/>
      <c r="B20" s="299" t="s">
        <v>309</v>
      </c>
      <c r="C20" s="490">
        <f>SALARIOS!E26-SALARIOS!G26</f>
        <v>0</v>
      </c>
      <c r="D20" s="491">
        <f>$C$20/12</f>
        <v>0</v>
      </c>
      <c r="E20" s="491">
        <f>$C$20/12</f>
        <v>0</v>
      </c>
      <c r="F20" s="491">
        <f aca="true" t="shared" si="4" ref="F20:O20">$C$20/12</f>
        <v>0</v>
      </c>
      <c r="G20" s="491">
        <f t="shared" si="4"/>
        <v>0</v>
      </c>
      <c r="H20" s="491">
        <f t="shared" si="4"/>
        <v>0</v>
      </c>
      <c r="I20" s="491">
        <f t="shared" si="4"/>
        <v>0</v>
      </c>
      <c r="J20" s="491">
        <f t="shared" si="4"/>
        <v>0</v>
      </c>
      <c r="K20" s="491">
        <f t="shared" si="4"/>
        <v>0</v>
      </c>
      <c r="L20" s="491">
        <f t="shared" si="4"/>
        <v>0</v>
      </c>
      <c r="M20" s="491">
        <f t="shared" si="4"/>
        <v>0</v>
      </c>
      <c r="N20" s="491">
        <f t="shared" si="4"/>
        <v>0</v>
      </c>
      <c r="O20" s="492">
        <f t="shared" si="4"/>
        <v>0</v>
      </c>
      <c r="P20" s="43"/>
      <c r="Q20" s="40"/>
      <c r="R20" s="40"/>
      <c r="S20" s="40"/>
      <c r="T20" s="40"/>
      <c r="U20" s="40"/>
    </row>
    <row r="21" spans="1:21" ht="15.75" customHeight="1">
      <c r="A21" s="40"/>
      <c r="B21" s="299" t="s">
        <v>73</v>
      </c>
      <c r="C21" s="490">
        <f>SALARIOS!F26</f>
        <v>0</v>
      </c>
      <c r="D21" s="491">
        <f aca="true" t="shared" si="5" ref="D21:O21">$C$21/12</f>
        <v>0</v>
      </c>
      <c r="E21" s="491">
        <f t="shared" si="5"/>
        <v>0</v>
      </c>
      <c r="F21" s="491">
        <f t="shared" si="5"/>
        <v>0</v>
      </c>
      <c r="G21" s="491">
        <f t="shared" si="5"/>
        <v>0</v>
      </c>
      <c r="H21" s="491">
        <f t="shared" si="5"/>
        <v>0</v>
      </c>
      <c r="I21" s="491">
        <f t="shared" si="5"/>
        <v>0</v>
      </c>
      <c r="J21" s="491">
        <f t="shared" si="5"/>
        <v>0</v>
      </c>
      <c r="K21" s="491">
        <f t="shared" si="5"/>
        <v>0</v>
      </c>
      <c r="L21" s="491">
        <f t="shared" si="5"/>
        <v>0</v>
      </c>
      <c r="M21" s="491">
        <f t="shared" si="5"/>
        <v>0</v>
      </c>
      <c r="N21" s="491">
        <f t="shared" si="5"/>
        <v>0</v>
      </c>
      <c r="O21" s="492">
        <f t="shared" si="5"/>
        <v>0</v>
      </c>
      <c r="P21" s="43"/>
      <c r="Q21" s="40"/>
      <c r="R21" s="40"/>
      <c r="S21" s="40"/>
      <c r="T21" s="40"/>
      <c r="U21" s="40"/>
    </row>
    <row r="22" spans="1:21" ht="15.75" customHeight="1">
      <c r="A22" s="40"/>
      <c r="B22" s="299" t="s">
        <v>74</v>
      </c>
      <c r="C22" s="490">
        <f>SALARIOS!G26</f>
        <v>0</v>
      </c>
      <c r="D22" s="491">
        <v>0</v>
      </c>
      <c r="E22" s="491">
        <v>0</v>
      </c>
      <c r="F22" s="491">
        <f>($C$22)/4</f>
        <v>0</v>
      </c>
      <c r="G22" s="491">
        <v>0</v>
      </c>
      <c r="H22" s="491">
        <v>0</v>
      </c>
      <c r="I22" s="491">
        <f>($C$22)/4</f>
        <v>0</v>
      </c>
      <c r="J22" s="491">
        <v>0</v>
      </c>
      <c r="K22" s="491">
        <v>0</v>
      </c>
      <c r="L22" s="491">
        <f>($C$22)/4</f>
        <v>0</v>
      </c>
      <c r="M22" s="491">
        <v>0</v>
      </c>
      <c r="N22" s="491">
        <v>0</v>
      </c>
      <c r="O22" s="492">
        <f>($C$22)/4</f>
        <v>0</v>
      </c>
      <c r="P22" s="43"/>
      <c r="Q22" s="40"/>
      <c r="R22" s="40"/>
      <c r="S22" s="40"/>
      <c r="T22" s="40"/>
      <c r="U22" s="40"/>
    </row>
    <row r="23" spans="1:21" ht="15.75" customHeight="1">
      <c r="A23" s="40"/>
      <c r="B23" s="299" t="s">
        <v>75</v>
      </c>
      <c r="C23" s="490">
        <f>GASTOS!F19</f>
        <v>0</v>
      </c>
      <c r="D23" s="491">
        <v>0</v>
      </c>
      <c r="E23" s="491">
        <v>0</v>
      </c>
      <c r="F23" s="491">
        <f>C23</f>
        <v>0</v>
      </c>
      <c r="G23" s="491">
        <v>0</v>
      </c>
      <c r="H23" s="491">
        <v>0</v>
      </c>
      <c r="I23" s="491">
        <v>0</v>
      </c>
      <c r="J23" s="491">
        <v>0</v>
      </c>
      <c r="K23" s="491">
        <v>0</v>
      </c>
      <c r="L23" s="491">
        <v>0</v>
      </c>
      <c r="M23" s="491">
        <v>0</v>
      </c>
      <c r="N23" s="491">
        <v>0</v>
      </c>
      <c r="O23" s="492">
        <v>0</v>
      </c>
      <c r="P23" s="43"/>
      <c r="Q23" s="40"/>
      <c r="R23" s="40"/>
      <c r="S23" s="40"/>
      <c r="T23" s="40"/>
      <c r="U23" s="40"/>
    </row>
    <row r="24" spans="1:21" ht="15.75" customHeight="1">
      <c r="A24" s="40"/>
      <c r="B24" s="299" t="s">
        <v>76</v>
      </c>
      <c r="C24" s="490">
        <f>SUM(GASTOS!F5:F7)</f>
        <v>0</v>
      </c>
      <c r="D24" s="491">
        <v>0</v>
      </c>
      <c r="E24" s="491">
        <f>$C$24/6</f>
        <v>0</v>
      </c>
      <c r="F24" s="491">
        <v>0</v>
      </c>
      <c r="G24" s="491">
        <f>$C$24/6</f>
        <v>0</v>
      </c>
      <c r="H24" s="491">
        <v>0</v>
      </c>
      <c r="I24" s="491">
        <f>$C$24/6</f>
        <v>0</v>
      </c>
      <c r="J24" s="491">
        <v>0</v>
      </c>
      <c r="K24" s="491">
        <f>$C$24/6</f>
        <v>0</v>
      </c>
      <c r="L24" s="491">
        <v>0</v>
      </c>
      <c r="M24" s="491">
        <f>$C$24/6</f>
        <v>0</v>
      </c>
      <c r="N24" s="491">
        <v>0</v>
      </c>
      <c r="O24" s="492">
        <f>$C$24/6</f>
        <v>0</v>
      </c>
      <c r="P24" s="43"/>
      <c r="Q24" s="40"/>
      <c r="R24" s="40"/>
      <c r="S24" s="40"/>
      <c r="T24" s="40"/>
      <c r="U24" s="40"/>
    </row>
    <row r="25" spans="1:21" ht="15.75" customHeight="1">
      <c r="A25" s="40"/>
      <c r="B25" s="299" t="s">
        <v>77</v>
      </c>
      <c r="C25" s="490">
        <f>SUM(GASTOS!F8:F11)</f>
        <v>0</v>
      </c>
      <c r="D25" s="491">
        <f>$C$25/12</f>
        <v>0</v>
      </c>
      <c r="E25" s="491">
        <f aca="true" t="shared" si="6" ref="E25:O25">$C$25/12</f>
        <v>0</v>
      </c>
      <c r="F25" s="491">
        <f t="shared" si="6"/>
        <v>0</v>
      </c>
      <c r="G25" s="491">
        <f t="shared" si="6"/>
        <v>0</v>
      </c>
      <c r="H25" s="491">
        <f t="shared" si="6"/>
        <v>0</v>
      </c>
      <c r="I25" s="491">
        <f t="shared" si="6"/>
        <v>0</v>
      </c>
      <c r="J25" s="491">
        <f t="shared" si="6"/>
        <v>0</v>
      </c>
      <c r="K25" s="491">
        <f t="shared" si="6"/>
        <v>0</v>
      </c>
      <c r="L25" s="491">
        <f t="shared" si="6"/>
        <v>0</v>
      </c>
      <c r="M25" s="491">
        <f t="shared" si="6"/>
        <v>0</v>
      </c>
      <c r="N25" s="491">
        <f t="shared" si="6"/>
        <v>0</v>
      </c>
      <c r="O25" s="492">
        <f t="shared" si="6"/>
        <v>0</v>
      </c>
      <c r="P25" s="43"/>
      <c r="Q25" s="40"/>
      <c r="R25" s="40"/>
      <c r="S25" s="40"/>
      <c r="T25" s="40"/>
      <c r="U25" s="40"/>
    </row>
    <row r="26" spans="1:21" ht="15.75" customHeight="1">
      <c r="A26" s="40"/>
      <c r="B26" s="299" t="s">
        <v>32</v>
      </c>
      <c r="C26" s="490">
        <f>IF(PLANES!F24=0,0,PLANES!E24/PLANES!F24)</f>
        <v>0</v>
      </c>
      <c r="D26" s="491">
        <f>$C$26/12</f>
        <v>0</v>
      </c>
      <c r="E26" s="491">
        <f aca="true" t="shared" si="7" ref="E26:O26">$C$26/12</f>
        <v>0</v>
      </c>
      <c r="F26" s="491">
        <f t="shared" si="7"/>
        <v>0</v>
      </c>
      <c r="G26" s="491">
        <f t="shared" si="7"/>
        <v>0</v>
      </c>
      <c r="H26" s="491">
        <f t="shared" si="7"/>
        <v>0</v>
      </c>
      <c r="I26" s="491">
        <f t="shared" si="7"/>
        <v>0</v>
      </c>
      <c r="J26" s="491">
        <f t="shared" si="7"/>
        <v>0</v>
      </c>
      <c r="K26" s="491">
        <f t="shared" si="7"/>
        <v>0</v>
      </c>
      <c r="L26" s="491">
        <f t="shared" si="7"/>
        <v>0</v>
      </c>
      <c r="M26" s="491">
        <f t="shared" si="7"/>
        <v>0</v>
      </c>
      <c r="N26" s="491">
        <f t="shared" si="7"/>
        <v>0</v>
      </c>
      <c r="O26" s="492">
        <f t="shared" si="7"/>
        <v>0</v>
      </c>
      <c r="P26" s="43"/>
      <c r="Q26" s="40"/>
      <c r="R26" s="40"/>
      <c r="S26" s="40"/>
      <c r="T26" s="40"/>
      <c r="U26" s="40"/>
    </row>
    <row r="27" spans="1:21" ht="15.75" customHeight="1">
      <c r="A27" s="40"/>
      <c r="B27" s="299" t="s">
        <v>39</v>
      </c>
      <c r="C27" s="490">
        <f>GASTOS!F13</f>
        <v>0</v>
      </c>
      <c r="D27" s="491">
        <f>C27</f>
        <v>0</v>
      </c>
      <c r="E27" s="491">
        <v>0</v>
      </c>
      <c r="F27" s="491">
        <v>0</v>
      </c>
      <c r="G27" s="491">
        <v>0</v>
      </c>
      <c r="H27" s="493">
        <v>0</v>
      </c>
      <c r="I27" s="491">
        <v>0</v>
      </c>
      <c r="J27" s="491">
        <v>0</v>
      </c>
      <c r="K27" s="491">
        <v>0</v>
      </c>
      <c r="L27" s="491">
        <v>0</v>
      </c>
      <c r="M27" s="491">
        <v>0</v>
      </c>
      <c r="N27" s="491">
        <v>0</v>
      </c>
      <c r="O27" s="492">
        <v>0</v>
      </c>
      <c r="P27" s="43"/>
      <c r="Q27" s="40"/>
      <c r="R27" s="40"/>
      <c r="S27" s="40"/>
      <c r="T27" s="40"/>
      <c r="U27" s="40"/>
    </row>
    <row r="28" spans="1:21" ht="15.75" customHeight="1">
      <c r="A28" s="40"/>
      <c r="B28" s="299" t="s">
        <v>33</v>
      </c>
      <c r="C28" s="490">
        <f>GASTOS!F14</f>
        <v>0</v>
      </c>
      <c r="D28" s="491">
        <f>$C$28*D2/100</f>
        <v>0</v>
      </c>
      <c r="E28" s="491">
        <f aca="true" t="shared" si="8" ref="E28:O28">$C$28*E2/100</f>
        <v>0</v>
      </c>
      <c r="F28" s="491">
        <f t="shared" si="8"/>
        <v>0</v>
      </c>
      <c r="G28" s="491">
        <f t="shared" si="8"/>
        <v>0</v>
      </c>
      <c r="H28" s="491">
        <f t="shared" si="8"/>
        <v>0</v>
      </c>
      <c r="I28" s="491">
        <f t="shared" si="8"/>
        <v>0</v>
      </c>
      <c r="J28" s="491">
        <f t="shared" si="8"/>
        <v>0</v>
      </c>
      <c r="K28" s="491">
        <f t="shared" si="8"/>
        <v>0</v>
      </c>
      <c r="L28" s="491">
        <f t="shared" si="8"/>
        <v>0</v>
      </c>
      <c r="M28" s="491">
        <f t="shared" si="8"/>
        <v>0</v>
      </c>
      <c r="N28" s="491">
        <f t="shared" si="8"/>
        <v>0</v>
      </c>
      <c r="O28" s="492">
        <f t="shared" si="8"/>
        <v>0</v>
      </c>
      <c r="P28" s="43"/>
      <c r="Q28" s="40"/>
      <c r="R28" s="40"/>
      <c r="S28" s="40"/>
      <c r="T28" s="40"/>
      <c r="U28" s="40"/>
    </row>
    <row r="29" spans="1:21" ht="15.75" customHeight="1">
      <c r="A29" s="40"/>
      <c r="B29" s="299" t="s">
        <v>79</v>
      </c>
      <c r="C29" s="490">
        <f>GASTOS!F15</f>
        <v>0</v>
      </c>
      <c r="D29" s="491">
        <f>$C$29*D2/100</f>
        <v>0</v>
      </c>
      <c r="E29" s="491">
        <f aca="true" t="shared" si="9" ref="E29:O29">$C$29*E2/100</f>
        <v>0</v>
      </c>
      <c r="F29" s="491">
        <f t="shared" si="9"/>
        <v>0</v>
      </c>
      <c r="G29" s="491">
        <f t="shared" si="9"/>
        <v>0</v>
      </c>
      <c r="H29" s="491">
        <f t="shared" si="9"/>
        <v>0</v>
      </c>
      <c r="I29" s="491">
        <f t="shared" si="9"/>
        <v>0</v>
      </c>
      <c r="J29" s="491">
        <f t="shared" si="9"/>
        <v>0</v>
      </c>
      <c r="K29" s="491">
        <f t="shared" si="9"/>
        <v>0</v>
      </c>
      <c r="L29" s="491">
        <f t="shared" si="9"/>
        <v>0</v>
      </c>
      <c r="M29" s="491">
        <f t="shared" si="9"/>
        <v>0</v>
      </c>
      <c r="N29" s="491">
        <f t="shared" si="9"/>
        <v>0</v>
      </c>
      <c r="O29" s="492">
        <f t="shared" si="9"/>
        <v>0</v>
      </c>
      <c r="P29" s="43"/>
      <c r="Q29" s="40"/>
      <c r="R29" s="40"/>
      <c r="S29" s="40"/>
      <c r="T29" s="40"/>
      <c r="U29" s="40"/>
    </row>
    <row r="30" spans="1:21" ht="15.75" customHeight="1">
      <c r="A30" s="40"/>
      <c r="B30" s="299" t="s">
        <v>35</v>
      </c>
      <c r="C30" s="490">
        <f>GASTOS!F16</f>
        <v>0</v>
      </c>
      <c r="D30" s="491">
        <v>0</v>
      </c>
      <c r="E30" s="491">
        <v>0</v>
      </c>
      <c r="F30" s="491">
        <f>($C$30)/4</f>
        <v>0</v>
      </c>
      <c r="G30" s="491">
        <v>0</v>
      </c>
      <c r="H30" s="491">
        <v>0</v>
      </c>
      <c r="I30" s="491">
        <f>($C$30)/4</f>
        <v>0</v>
      </c>
      <c r="J30" s="491">
        <v>0</v>
      </c>
      <c r="K30" s="491">
        <v>0</v>
      </c>
      <c r="L30" s="491">
        <f>($C$30)/4</f>
        <v>0</v>
      </c>
      <c r="M30" s="491">
        <v>0</v>
      </c>
      <c r="N30" s="491">
        <v>0</v>
      </c>
      <c r="O30" s="492">
        <f>($C$30)/4</f>
        <v>0</v>
      </c>
      <c r="P30" s="43"/>
      <c r="Q30" s="40"/>
      <c r="R30" s="40"/>
      <c r="S30" s="40"/>
      <c r="T30" s="40"/>
      <c r="U30" s="40"/>
    </row>
    <row r="31" spans="1:21" ht="15.75" customHeight="1">
      <c r="A31" s="40"/>
      <c r="B31" s="299" t="s">
        <v>36</v>
      </c>
      <c r="C31" s="490">
        <f>GASTOS!F17</f>
        <v>0</v>
      </c>
      <c r="D31" s="491">
        <f>$C$31*D2/100</f>
        <v>0</v>
      </c>
      <c r="E31" s="491">
        <f aca="true" t="shared" si="10" ref="E31:O31">$C$31*E2/100</f>
        <v>0</v>
      </c>
      <c r="F31" s="491">
        <f t="shared" si="10"/>
        <v>0</v>
      </c>
      <c r="G31" s="491">
        <f t="shared" si="10"/>
        <v>0</v>
      </c>
      <c r="H31" s="491">
        <f t="shared" si="10"/>
        <v>0</v>
      </c>
      <c r="I31" s="491">
        <f t="shared" si="10"/>
        <v>0</v>
      </c>
      <c r="J31" s="491">
        <f t="shared" si="10"/>
        <v>0</v>
      </c>
      <c r="K31" s="491">
        <f t="shared" si="10"/>
        <v>0</v>
      </c>
      <c r="L31" s="491">
        <f t="shared" si="10"/>
        <v>0</v>
      </c>
      <c r="M31" s="491">
        <f t="shared" si="10"/>
        <v>0</v>
      </c>
      <c r="N31" s="491">
        <f t="shared" si="10"/>
        <v>0</v>
      </c>
      <c r="O31" s="492">
        <f t="shared" si="10"/>
        <v>0</v>
      </c>
      <c r="P31" s="43"/>
      <c r="Q31" s="40"/>
      <c r="R31" s="40"/>
      <c r="S31" s="40"/>
      <c r="T31" s="40"/>
      <c r="U31" s="40"/>
    </row>
    <row r="32" spans="1:21" ht="15.75" customHeight="1">
      <c r="A32" s="40"/>
      <c r="B32" s="299" t="s">
        <v>37</v>
      </c>
      <c r="C32" s="490">
        <f>GASTOS!F18</f>
        <v>0</v>
      </c>
      <c r="D32" s="491">
        <f>$C$32*D2/100</f>
        <v>0</v>
      </c>
      <c r="E32" s="491">
        <f aca="true" t="shared" si="11" ref="E32:O32">$C$32*E2/100</f>
        <v>0</v>
      </c>
      <c r="F32" s="491">
        <f t="shared" si="11"/>
        <v>0</v>
      </c>
      <c r="G32" s="491">
        <f t="shared" si="11"/>
        <v>0</v>
      </c>
      <c r="H32" s="491">
        <f t="shared" si="11"/>
        <v>0</v>
      </c>
      <c r="I32" s="491">
        <f t="shared" si="11"/>
        <v>0</v>
      </c>
      <c r="J32" s="491">
        <f t="shared" si="11"/>
        <v>0</v>
      </c>
      <c r="K32" s="491">
        <f t="shared" si="11"/>
        <v>0</v>
      </c>
      <c r="L32" s="491">
        <f t="shared" si="11"/>
        <v>0</v>
      </c>
      <c r="M32" s="491">
        <f t="shared" si="11"/>
        <v>0</v>
      </c>
      <c r="N32" s="491">
        <f t="shared" si="11"/>
        <v>0</v>
      </c>
      <c r="O32" s="492">
        <f t="shared" si="11"/>
        <v>0</v>
      </c>
      <c r="P32" s="43"/>
      <c r="Q32" s="40"/>
      <c r="R32" s="40"/>
      <c r="S32" s="40"/>
      <c r="T32" s="40"/>
      <c r="U32" s="40"/>
    </row>
    <row r="33" spans="1:21" ht="15.75" customHeight="1">
      <c r="A33" s="40"/>
      <c r="B33" s="299" t="s">
        <v>38</v>
      </c>
      <c r="C33" s="490">
        <f>SUM(GASTOS!F20:F26)</f>
        <v>0</v>
      </c>
      <c r="D33" s="491">
        <f>$C$33*D2/100</f>
        <v>0</v>
      </c>
      <c r="E33" s="491">
        <f aca="true" t="shared" si="12" ref="E33:O33">$C$33*E2/100</f>
        <v>0</v>
      </c>
      <c r="F33" s="491">
        <f t="shared" si="12"/>
        <v>0</v>
      </c>
      <c r="G33" s="491">
        <f t="shared" si="12"/>
        <v>0</v>
      </c>
      <c r="H33" s="491">
        <f t="shared" si="12"/>
        <v>0</v>
      </c>
      <c r="I33" s="491">
        <f t="shared" si="12"/>
        <v>0</v>
      </c>
      <c r="J33" s="491">
        <f t="shared" si="12"/>
        <v>0</v>
      </c>
      <c r="K33" s="491">
        <f t="shared" si="12"/>
        <v>0</v>
      </c>
      <c r="L33" s="491">
        <f t="shared" si="12"/>
        <v>0</v>
      </c>
      <c r="M33" s="491">
        <f t="shared" si="12"/>
        <v>0</v>
      </c>
      <c r="N33" s="491">
        <f t="shared" si="12"/>
        <v>0</v>
      </c>
      <c r="O33" s="492">
        <f t="shared" si="12"/>
        <v>0</v>
      </c>
      <c r="P33" s="43"/>
      <c r="Q33" s="40"/>
      <c r="R33" s="40"/>
      <c r="S33" s="40"/>
      <c r="T33" s="40"/>
      <c r="U33" s="40"/>
    </row>
    <row r="34" spans="1:21" ht="15.75" customHeight="1">
      <c r="A34" s="40"/>
      <c r="B34" s="299" t="s">
        <v>72</v>
      </c>
      <c r="C34" s="490">
        <f>COMPRAS!I27+GASTOS!I28</f>
        <v>0</v>
      </c>
      <c r="D34" s="491">
        <f>$C$34*D2/100</f>
        <v>0</v>
      </c>
      <c r="E34" s="491">
        <f aca="true" t="shared" si="13" ref="E34:O34">$C$34*E2/100</f>
        <v>0</v>
      </c>
      <c r="F34" s="491">
        <f t="shared" si="13"/>
        <v>0</v>
      </c>
      <c r="G34" s="491">
        <f t="shared" si="13"/>
        <v>0</v>
      </c>
      <c r="H34" s="491">
        <f t="shared" si="13"/>
        <v>0</v>
      </c>
      <c r="I34" s="491">
        <f t="shared" si="13"/>
        <v>0</v>
      </c>
      <c r="J34" s="491">
        <f t="shared" si="13"/>
        <v>0</v>
      </c>
      <c r="K34" s="491">
        <f t="shared" si="13"/>
        <v>0</v>
      </c>
      <c r="L34" s="491">
        <f t="shared" si="13"/>
        <v>0</v>
      </c>
      <c r="M34" s="491">
        <f t="shared" si="13"/>
        <v>0</v>
      </c>
      <c r="N34" s="491">
        <f t="shared" si="13"/>
        <v>0</v>
      </c>
      <c r="O34" s="492">
        <f t="shared" si="13"/>
        <v>0</v>
      </c>
      <c r="P34" s="43"/>
      <c r="Q34" s="40"/>
      <c r="R34" s="40"/>
      <c r="S34" s="40"/>
      <c r="T34" s="40"/>
      <c r="U34" s="40"/>
    </row>
    <row r="35" spans="1:21" ht="15.75" customHeight="1">
      <c r="A35" s="40"/>
      <c r="B35" s="299" t="s">
        <v>302</v>
      </c>
      <c r="C35" s="490">
        <f>C9</f>
        <v>0</v>
      </c>
      <c r="D35" s="491"/>
      <c r="E35" s="491"/>
      <c r="F35" s="491">
        <f>$C$35*SUM(D2:F2)/100</f>
        <v>0</v>
      </c>
      <c r="G35" s="491"/>
      <c r="H35" s="491"/>
      <c r="I35" s="491">
        <f>$C$35*SUM(G2:I2)/100</f>
        <v>0</v>
      </c>
      <c r="J35" s="491"/>
      <c r="K35" s="491"/>
      <c r="L35" s="491">
        <f>$C$35*SUM(J2:L2)/100</f>
        <v>0</v>
      </c>
      <c r="M35" s="491"/>
      <c r="N35" s="491"/>
      <c r="O35" s="492">
        <f>$C$35*SUM(M2:O2)/100</f>
        <v>0</v>
      </c>
      <c r="P35" s="43"/>
      <c r="Q35" s="40"/>
      <c r="R35" s="40"/>
      <c r="S35" s="40"/>
      <c r="T35" s="40"/>
      <c r="U35" s="40"/>
    </row>
    <row r="36" spans="1:21" ht="15.75" customHeight="1">
      <c r="A36" s="40"/>
      <c r="B36" s="299" t="s">
        <v>227</v>
      </c>
      <c r="C36" s="490">
        <f>SUM(D36:O36)</f>
        <v>0</v>
      </c>
      <c r="D36" s="491">
        <f>Pago_a_usar</f>
        <v>0</v>
      </c>
      <c r="E36" s="491">
        <f aca="true" t="shared" si="14" ref="E36:O36">Pago_a_usar</f>
        <v>0</v>
      </c>
      <c r="F36" s="491">
        <f t="shared" si="14"/>
        <v>0</v>
      </c>
      <c r="G36" s="491">
        <f t="shared" si="14"/>
        <v>0</v>
      </c>
      <c r="H36" s="491">
        <f t="shared" si="14"/>
        <v>0</v>
      </c>
      <c r="I36" s="491">
        <f t="shared" si="14"/>
        <v>0</v>
      </c>
      <c r="J36" s="491">
        <f t="shared" si="14"/>
        <v>0</v>
      </c>
      <c r="K36" s="491">
        <f t="shared" si="14"/>
        <v>0</v>
      </c>
      <c r="L36" s="491">
        <f t="shared" si="14"/>
        <v>0</v>
      </c>
      <c r="M36" s="491">
        <f t="shared" si="14"/>
        <v>0</v>
      </c>
      <c r="N36" s="491">
        <f t="shared" si="14"/>
        <v>0</v>
      </c>
      <c r="O36" s="492">
        <f t="shared" si="14"/>
        <v>0</v>
      </c>
      <c r="P36" s="43"/>
      <c r="Q36" s="40"/>
      <c r="R36" s="40"/>
      <c r="S36" s="40"/>
      <c r="T36" s="40"/>
      <c r="U36" s="40"/>
    </row>
    <row r="37" spans="1:21" ht="15.75" customHeight="1">
      <c r="A37" s="40"/>
      <c r="B37" s="299" t="s">
        <v>228</v>
      </c>
      <c r="C37" s="490">
        <f>SUM(D37:O37)</f>
        <v>0</v>
      </c>
      <c r="D37" s="491">
        <f>BANC2!Pago_a_usar</f>
        <v>0</v>
      </c>
      <c r="E37" s="491">
        <f>BANC2!Pago_a_usar</f>
        <v>0</v>
      </c>
      <c r="F37" s="491">
        <f>BANC2!Pago_a_usar</f>
        <v>0</v>
      </c>
      <c r="G37" s="491">
        <f>BANC2!Pago_a_usar</f>
        <v>0</v>
      </c>
      <c r="H37" s="491">
        <f>BANC2!Pago_a_usar</f>
        <v>0</v>
      </c>
      <c r="I37" s="491">
        <f>BANC2!Pago_a_usar</f>
        <v>0</v>
      </c>
      <c r="J37" s="491">
        <f>BANC2!Pago_a_usar</f>
        <v>0</v>
      </c>
      <c r="K37" s="491">
        <f>BANC2!Pago_a_usar</f>
        <v>0</v>
      </c>
      <c r="L37" s="491">
        <f>BANC2!Pago_a_usar</f>
        <v>0</v>
      </c>
      <c r="M37" s="491">
        <f>BANC2!Pago_a_usar</f>
        <v>0</v>
      </c>
      <c r="N37" s="491">
        <f>BANC2!Pago_a_usar</f>
        <v>0</v>
      </c>
      <c r="O37" s="492">
        <f>BANC2!Pago_a_usar</f>
        <v>0</v>
      </c>
      <c r="P37" s="43"/>
      <c r="Q37" s="40"/>
      <c r="R37" s="40"/>
      <c r="S37" s="40"/>
      <c r="T37" s="40"/>
      <c r="U37" s="40"/>
    </row>
    <row r="38" spans="1:21" ht="15.75" customHeight="1" thickBot="1">
      <c r="A38" s="40"/>
      <c r="B38" s="299" t="s">
        <v>229</v>
      </c>
      <c r="C38" s="490">
        <f>SUM(D38:O38)</f>
        <v>0</v>
      </c>
      <c r="D38" s="491">
        <v>0</v>
      </c>
      <c r="E38" s="491">
        <v>0</v>
      </c>
      <c r="F38" s="491">
        <f>PLANES!E28*PLANES!H28/100/4</f>
        <v>0</v>
      </c>
      <c r="G38" s="491">
        <v>0</v>
      </c>
      <c r="H38" s="491">
        <v>0</v>
      </c>
      <c r="I38" s="491">
        <f>PLANES!E28*PLANES!H28/100/4</f>
        <v>0</v>
      </c>
      <c r="J38" s="491">
        <v>0</v>
      </c>
      <c r="K38" s="491">
        <v>0</v>
      </c>
      <c r="L38" s="491">
        <f>PLANES!E28*PLANES!H28/100/4</f>
        <v>0</v>
      </c>
      <c r="M38" s="491">
        <v>0</v>
      </c>
      <c r="N38" s="491">
        <v>0</v>
      </c>
      <c r="O38" s="492">
        <f>(PLANES!E28)+PLANES!E28*PLANES!H28/100/4</f>
        <v>0</v>
      </c>
      <c r="P38" s="43"/>
      <c r="Q38" s="40"/>
      <c r="R38" s="40"/>
      <c r="S38" s="40"/>
      <c r="T38" s="40"/>
      <c r="U38" s="40"/>
    </row>
    <row r="39" spans="1:21" ht="15.75" customHeight="1" thickBot="1">
      <c r="A39" s="40"/>
      <c r="B39" s="402" t="s">
        <v>308</v>
      </c>
      <c r="C39" s="494">
        <f>SUM(C19:C38)</f>
        <v>0</v>
      </c>
      <c r="D39" s="494">
        <f aca="true" t="shared" si="15" ref="D39:O39">SUM(D19:D38)</f>
        <v>0</v>
      </c>
      <c r="E39" s="494">
        <f t="shared" si="15"/>
        <v>0</v>
      </c>
      <c r="F39" s="494">
        <f t="shared" si="15"/>
        <v>0</v>
      </c>
      <c r="G39" s="494">
        <f t="shared" si="15"/>
        <v>0</v>
      </c>
      <c r="H39" s="494">
        <f t="shared" si="15"/>
        <v>0</v>
      </c>
      <c r="I39" s="494">
        <f t="shared" si="15"/>
        <v>0</v>
      </c>
      <c r="J39" s="494">
        <f t="shared" si="15"/>
        <v>0</v>
      </c>
      <c r="K39" s="494">
        <f t="shared" si="15"/>
        <v>0</v>
      </c>
      <c r="L39" s="494">
        <f t="shared" si="15"/>
        <v>0</v>
      </c>
      <c r="M39" s="494">
        <f t="shared" si="15"/>
        <v>0</v>
      </c>
      <c r="N39" s="494">
        <f t="shared" si="15"/>
        <v>0</v>
      </c>
      <c r="O39" s="160">
        <f t="shared" si="15"/>
        <v>0</v>
      </c>
      <c r="P39" s="43"/>
      <c r="Q39" s="43"/>
      <c r="R39" s="40"/>
      <c r="S39" s="40"/>
      <c r="T39" s="40"/>
      <c r="U39" s="40"/>
    </row>
    <row r="40" spans="1:34" ht="15.75" customHeight="1" thickBot="1">
      <c r="A40" s="40"/>
      <c r="B40" s="40"/>
      <c r="C40" s="40"/>
      <c r="D40" s="419" t="s">
        <v>80</v>
      </c>
      <c r="E40" s="419" t="s">
        <v>81</v>
      </c>
      <c r="F40" s="419" t="s">
        <v>82</v>
      </c>
      <c r="G40" s="419" t="s">
        <v>83</v>
      </c>
      <c r="H40" s="419" t="s">
        <v>84</v>
      </c>
      <c r="I40" s="419" t="s">
        <v>85</v>
      </c>
      <c r="J40" s="419" t="s">
        <v>86</v>
      </c>
      <c r="K40" s="419" t="s">
        <v>87</v>
      </c>
      <c r="L40" s="419" t="s">
        <v>88</v>
      </c>
      <c r="M40" s="419" t="s">
        <v>89</v>
      </c>
      <c r="N40" s="419" t="s">
        <v>90</v>
      </c>
      <c r="O40" s="419" t="s">
        <v>91</v>
      </c>
      <c r="P40" s="44"/>
      <c r="Q40" s="44"/>
      <c r="R40" s="44"/>
      <c r="S40" s="44"/>
      <c r="T40" s="44"/>
      <c r="U40" s="44"/>
      <c r="V40" s="28"/>
      <c r="W40" s="28"/>
      <c r="X40" s="28"/>
      <c r="Y40" s="28"/>
      <c r="Z40" s="28"/>
      <c r="AA40" s="28"/>
      <c r="AB40" s="28"/>
      <c r="AC40" s="28"/>
      <c r="AD40" s="28"/>
      <c r="AE40" s="28"/>
      <c r="AF40" s="28"/>
      <c r="AG40" s="28"/>
      <c r="AH40" s="28"/>
    </row>
    <row r="41" spans="1:21" ht="15.75" customHeight="1">
      <c r="A41" s="25"/>
      <c r="B41" s="136" t="s">
        <v>224</v>
      </c>
      <c r="C41" s="137"/>
      <c r="D41" s="139">
        <f aca="true" t="shared" si="16" ref="D41:O41">D15-D39</f>
        <v>0</v>
      </c>
      <c r="E41" s="139">
        <f t="shared" si="16"/>
        <v>0</v>
      </c>
      <c r="F41" s="139">
        <f t="shared" si="16"/>
        <v>0</v>
      </c>
      <c r="G41" s="139">
        <f t="shared" si="16"/>
        <v>0</v>
      </c>
      <c r="H41" s="139">
        <f t="shared" si="16"/>
        <v>0</v>
      </c>
      <c r="I41" s="139">
        <f t="shared" si="16"/>
        <v>0</v>
      </c>
      <c r="J41" s="139">
        <f t="shared" si="16"/>
        <v>0</v>
      </c>
      <c r="K41" s="139">
        <f t="shared" si="16"/>
        <v>0</v>
      </c>
      <c r="L41" s="139">
        <f t="shared" si="16"/>
        <v>0</v>
      </c>
      <c r="M41" s="139">
        <f t="shared" si="16"/>
        <v>0</v>
      </c>
      <c r="N41" s="139">
        <f t="shared" si="16"/>
        <v>0</v>
      </c>
      <c r="O41" s="140">
        <f t="shared" si="16"/>
        <v>0</v>
      </c>
      <c r="P41" s="25"/>
      <c r="Q41" s="25"/>
      <c r="R41" s="25"/>
      <c r="S41" s="25"/>
      <c r="T41" s="25"/>
      <c r="U41" s="25"/>
    </row>
    <row r="42" spans="1:21" ht="15.75" customHeight="1">
      <c r="A42" s="25"/>
      <c r="B42" s="269" t="s">
        <v>145</v>
      </c>
      <c r="C42" s="145">
        <f>C15-C39</f>
        <v>0</v>
      </c>
      <c r="D42" s="141"/>
      <c r="E42" s="141"/>
      <c r="F42" s="141"/>
      <c r="G42" s="141"/>
      <c r="H42" s="141"/>
      <c r="I42" s="141"/>
      <c r="J42" s="141"/>
      <c r="K42" s="141"/>
      <c r="L42" s="141"/>
      <c r="M42" s="141"/>
      <c r="N42" s="141"/>
      <c r="O42" s="142"/>
      <c r="P42" s="25"/>
      <c r="Q42" s="25"/>
      <c r="R42" s="25"/>
      <c r="S42" s="25"/>
      <c r="T42" s="25"/>
      <c r="U42" s="25"/>
    </row>
    <row r="43" spans="1:21" ht="15.75" customHeight="1" thickBot="1">
      <c r="A43" s="25"/>
      <c r="B43" s="277" t="s">
        <v>223</v>
      </c>
      <c r="C43" s="138"/>
      <c r="D43" s="143">
        <f>D41</f>
        <v>0</v>
      </c>
      <c r="E43" s="143">
        <f aca="true" t="shared" si="17" ref="E43:O43">D43+E41</f>
        <v>0</v>
      </c>
      <c r="F43" s="143">
        <f t="shared" si="17"/>
        <v>0</v>
      </c>
      <c r="G43" s="143">
        <f t="shared" si="17"/>
        <v>0</v>
      </c>
      <c r="H43" s="143">
        <f t="shared" si="17"/>
        <v>0</v>
      </c>
      <c r="I43" s="143">
        <f t="shared" si="17"/>
        <v>0</v>
      </c>
      <c r="J43" s="143">
        <f t="shared" si="17"/>
        <v>0</v>
      </c>
      <c r="K43" s="143">
        <f t="shared" si="17"/>
        <v>0</v>
      </c>
      <c r="L43" s="143">
        <f t="shared" si="17"/>
        <v>0</v>
      </c>
      <c r="M43" s="143">
        <f t="shared" si="17"/>
        <v>0</v>
      </c>
      <c r="N43" s="143">
        <f t="shared" si="17"/>
        <v>0</v>
      </c>
      <c r="O43" s="144">
        <f t="shared" si="17"/>
        <v>0</v>
      </c>
      <c r="P43" s="132"/>
      <c r="Q43" s="25"/>
      <c r="R43" s="25"/>
      <c r="S43" s="25"/>
      <c r="T43" s="25"/>
      <c r="U43" s="25"/>
    </row>
    <row r="44" spans="1:21" ht="15.75" customHeight="1">
      <c r="A44" s="25"/>
      <c r="B44" s="459"/>
      <c r="C44" s="460"/>
      <c r="D44" s="461"/>
      <c r="E44" s="461"/>
      <c r="F44" s="461"/>
      <c r="G44" s="461"/>
      <c r="H44" s="461"/>
      <c r="I44" s="461"/>
      <c r="J44" s="461"/>
      <c r="K44" s="461"/>
      <c r="L44" s="461"/>
      <c r="M44" s="461"/>
      <c r="N44" s="461"/>
      <c r="O44" s="461"/>
      <c r="P44" s="132"/>
      <c r="Q44" s="25"/>
      <c r="R44" s="25"/>
      <c r="S44" s="25"/>
      <c r="T44" s="25"/>
      <c r="U44" s="25"/>
    </row>
    <row r="45" spans="1:21" ht="12.75">
      <c r="A45" s="25"/>
      <c r="B45" s="451" t="str">
        <f>IF(C42&gt;=0,C92,C96)</f>
        <v>OBSERVE LA CELDA C42: LA ESTIMACION DE SU TESORERIA ES POSITIVA</v>
      </c>
      <c r="C45" s="15"/>
      <c r="D45" s="452"/>
      <c r="E45" s="452"/>
      <c r="F45" s="452"/>
      <c r="G45" s="488">
        <f>IF(C42&lt;0,-C42,"")</f>
      </c>
      <c r="H45" s="488">
        <f>IF(C42&lt;0,C98,"")</f>
      </c>
      <c r="I45" s="487"/>
      <c r="J45" s="452"/>
      <c r="K45" s="452"/>
      <c r="L45" s="452"/>
      <c r="M45" s="452"/>
      <c r="N45" s="452"/>
      <c r="O45" s="452"/>
      <c r="P45" s="25"/>
      <c r="Q45" s="25"/>
      <c r="R45" s="25"/>
      <c r="S45" s="25"/>
      <c r="T45" s="25"/>
      <c r="U45" s="25"/>
    </row>
    <row r="46" spans="1:21" ht="12.75">
      <c r="A46" s="25"/>
      <c r="B46" s="451" t="str">
        <f>IF(C42&gt;=0,C93,C97)</f>
        <v>SIN EMBARGO DEBE COMPROBAR SI ESO SUCEDE TODOS LOS MESES SIGUIENDO LA FILA 43(saldo acumulado)</v>
      </c>
      <c r="C46" s="453"/>
      <c r="D46" s="452"/>
      <c r="E46" s="452"/>
      <c r="F46" s="452"/>
      <c r="G46" s="452"/>
      <c r="H46" s="452"/>
      <c r="I46" s="452"/>
      <c r="J46" s="452"/>
      <c r="K46" s="452"/>
      <c r="L46" s="452"/>
      <c r="M46" s="452"/>
      <c r="N46" s="452"/>
      <c r="O46" s="452"/>
      <c r="P46" s="25"/>
      <c r="Q46" s="25"/>
      <c r="R46" s="25"/>
      <c r="S46" s="25"/>
      <c r="T46" s="25"/>
      <c r="U46" s="25"/>
    </row>
    <row r="47" spans="1:21" ht="12.75">
      <c r="A47" s="25"/>
      <c r="B47" s="451">
        <f>IF(C42&gt;0,C94,"")</f>
      </c>
      <c r="C47" s="453"/>
      <c r="D47" s="452"/>
      <c r="E47" s="452"/>
      <c r="F47" s="452"/>
      <c r="G47" s="452"/>
      <c r="H47" s="452"/>
      <c r="I47" s="452"/>
      <c r="J47" s="452"/>
      <c r="K47" s="452"/>
      <c r="L47" s="452"/>
      <c r="M47" s="452"/>
      <c r="N47" s="452"/>
      <c r="O47" s="452"/>
      <c r="P47" s="25"/>
      <c r="Q47" s="25"/>
      <c r="R47" s="25"/>
      <c r="S47" s="25"/>
      <c r="T47" s="25"/>
      <c r="U47" s="25"/>
    </row>
    <row r="48" spans="1:21" ht="12.75">
      <c r="A48" s="25"/>
      <c r="B48" s="451">
        <f>IF(C42&gt;0,C95,"")</f>
      </c>
      <c r="C48" s="15"/>
      <c r="D48" s="452"/>
      <c r="E48" s="452"/>
      <c r="F48" s="452"/>
      <c r="G48" s="452"/>
      <c r="H48" s="452"/>
      <c r="I48" s="452"/>
      <c r="J48" s="452"/>
      <c r="K48" s="132"/>
      <c r="L48" s="132"/>
      <c r="M48" s="132"/>
      <c r="N48" s="132"/>
      <c r="O48" s="132"/>
      <c r="P48" s="25"/>
      <c r="Q48" s="25"/>
      <c r="R48" s="25"/>
      <c r="S48" s="25"/>
      <c r="T48" s="25"/>
      <c r="U48" s="25"/>
    </row>
    <row r="49" spans="1:21" ht="12.75">
      <c r="A49" s="25"/>
      <c r="B49" s="25"/>
      <c r="C49" s="25"/>
      <c r="D49" s="132"/>
      <c r="E49" s="132"/>
      <c r="F49" s="132"/>
      <c r="G49" s="132"/>
      <c r="H49" s="132"/>
      <c r="I49" s="132"/>
      <c r="J49" s="132"/>
      <c r="K49" s="132"/>
      <c r="L49" s="132"/>
      <c r="M49" s="132"/>
      <c r="N49" s="132"/>
      <c r="O49" s="132"/>
      <c r="P49" s="25"/>
      <c r="Q49" s="25"/>
      <c r="R49" s="25"/>
      <c r="S49" s="25"/>
      <c r="T49" s="25"/>
      <c r="U49" s="25"/>
    </row>
    <row r="50" spans="1:21" ht="12.75">
      <c r="A50" s="25"/>
      <c r="B50" s="25"/>
      <c r="C50" s="25"/>
      <c r="D50" s="132"/>
      <c r="E50" s="132"/>
      <c r="F50" s="132"/>
      <c r="G50" s="132"/>
      <c r="H50" s="132"/>
      <c r="I50" s="132"/>
      <c r="J50" s="132"/>
      <c r="K50" s="132"/>
      <c r="L50" s="132"/>
      <c r="M50" s="132"/>
      <c r="N50" s="132"/>
      <c r="O50" s="132"/>
      <c r="P50" s="25"/>
      <c r="Q50" s="25"/>
      <c r="R50" s="25"/>
      <c r="S50" s="25"/>
      <c r="T50" s="25"/>
      <c r="U50" s="25"/>
    </row>
    <row r="51" spans="1:21" ht="12.75">
      <c r="A51" s="25"/>
      <c r="B51" s="25"/>
      <c r="C51" s="25"/>
      <c r="D51" s="132"/>
      <c r="E51" s="132"/>
      <c r="F51" s="132"/>
      <c r="G51" s="132"/>
      <c r="H51" s="132"/>
      <c r="I51" s="132"/>
      <c r="J51" s="132"/>
      <c r="K51" s="132"/>
      <c r="L51" s="132"/>
      <c r="M51" s="132"/>
      <c r="N51" s="132"/>
      <c r="O51" s="132"/>
      <c r="P51" s="25"/>
      <c r="Q51" s="25"/>
      <c r="R51" s="25"/>
      <c r="S51" s="25"/>
      <c r="T51" s="25"/>
      <c r="U51" s="25"/>
    </row>
    <row r="52" spans="1:21" ht="12.75">
      <c r="A52" s="25"/>
      <c r="B52" s="25"/>
      <c r="C52" s="25"/>
      <c r="D52" s="132"/>
      <c r="E52" s="132"/>
      <c r="F52" s="132"/>
      <c r="G52" s="132"/>
      <c r="H52" s="132"/>
      <c r="I52" s="132"/>
      <c r="J52" s="132"/>
      <c r="K52" s="132"/>
      <c r="L52" s="132"/>
      <c r="M52" s="132"/>
      <c r="N52" s="132"/>
      <c r="O52" s="132"/>
      <c r="P52" s="25"/>
      <c r="Q52" s="25"/>
      <c r="R52" s="25"/>
      <c r="S52" s="25"/>
      <c r="T52" s="25"/>
      <c r="U52" s="25"/>
    </row>
    <row r="53" spans="1:21" ht="12.75">
      <c r="A53" s="25"/>
      <c r="B53" s="25"/>
      <c r="C53" s="25"/>
      <c r="D53" s="132"/>
      <c r="E53" s="132"/>
      <c r="F53" s="132"/>
      <c r="G53" s="132"/>
      <c r="H53" s="132"/>
      <c r="I53" s="132"/>
      <c r="J53" s="132"/>
      <c r="K53" s="132"/>
      <c r="L53" s="132"/>
      <c r="M53" s="132"/>
      <c r="N53" s="132"/>
      <c r="O53" s="132"/>
      <c r="P53" s="25"/>
      <c r="Q53" s="25"/>
      <c r="R53" s="25"/>
      <c r="S53" s="25"/>
      <c r="T53" s="25"/>
      <c r="U53" s="25"/>
    </row>
    <row r="54" spans="1:21" ht="12.75">
      <c r="A54" s="25"/>
      <c r="B54" s="25"/>
      <c r="C54" s="25"/>
      <c r="D54" s="132"/>
      <c r="E54" s="132"/>
      <c r="F54" s="132"/>
      <c r="G54" s="132"/>
      <c r="H54" s="132"/>
      <c r="I54" s="132"/>
      <c r="J54" s="132"/>
      <c r="K54" s="132"/>
      <c r="L54" s="132"/>
      <c r="M54" s="132"/>
      <c r="N54" s="132"/>
      <c r="O54" s="132"/>
      <c r="P54" s="25"/>
      <c r="Q54" s="25"/>
      <c r="R54" s="25"/>
      <c r="S54" s="25"/>
      <c r="T54" s="25"/>
      <c r="U54" s="25"/>
    </row>
    <row r="55" spans="1:21" ht="12.75">
      <c r="A55" s="25"/>
      <c r="B55" s="25"/>
      <c r="C55" s="25"/>
      <c r="D55" s="132"/>
      <c r="E55" s="132"/>
      <c r="F55" s="132"/>
      <c r="G55" s="132"/>
      <c r="H55" s="132"/>
      <c r="I55" s="132"/>
      <c r="J55" s="132"/>
      <c r="K55" s="132"/>
      <c r="L55" s="132"/>
      <c r="M55" s="132"/>
      <c r="N55" s="132"/>
      <c r="O55" s="132"/>
      <c r="P55" s="25"/>
      <c r="Q55" s="25"/>
      <c r="R55" s="25"/>
      <c r="S55" s="25"/>
      <c r="T55" s="25"/>
      <c r="U55" s="25"/>
    </row>
    <row r="56" spans="1:21" ht="12.75">
      <c r="A56" s="25"/>
      <c r="B56" s="25"/>
      <c r="C56" s="25"/>
      <c r="D56" s="132"/>
      <c r="E56" s="132"/>
      <c r="F56" s="132"/>
      <c r="G56" s="132"/>
      <c r="H56" s="132"/>
      <c r="I56" s="132"/>
      <c r="J56" s="132"/>
      <c r="K56" s="132"/>
      <c r="L56" s="132"/>
      <c r="M56" s="132"/>
      <c r="N56" s="132"/>
      <c r="O56" s="132"/>
      <c r="P56" s="25"/>
      <c r="Q56" s="25"/>
      <c r="R56" s="25"/>
      <c r="S56" s="25"/>
      <c r="T56" s="25"/>
      <c r="U56" s="25"/>
    </row>
    <row r="57" spans="1:21" ht="12.75">
      <c r="A57" s="25"/>
      <c r="B57" s="25"/>
      <c r="C57" s="25"/>
      <c r="D57" s="132"/>
      <c r="E57" s="132"/>
      <c r="F57" s="132"/>
      <c r="G57" s="132"/>
      <c r="H57" s="132"/>
      <c r="I57" s="132"/>
      <c r="J57" s="132"/>
      <c r="K57" s="132"/>
      <c r="L57" s="132"/>
      <c r="M57" s="132"/>
      <c r="N57" s="132"/>
      <c r="O57" s="132"/>
      <c r="P57" s="25"/>
      <c r="Q57" s="25"/>
      <c r="R57" s="25"/>
      <c r="S57" s="25"/>
      <c r="T57" s="25"/>
      <c r="U57" s="25"/>
    </row>
    <row r="58" spans="1:21" ht="12.75">
      <c r="A58" s="25"/>
      <c r="B58" s="25"/>
      <c r="C58" s="25"/>
      <c r="D58" s="132"/>
      <c r="E58" s="132"/>
      <c r="F58" s="132"/>
      <c r="G58" s="132"/>
      <c r="H58" s="132"/>
      <c r="I58" s="132"/>
      <c r="J58" s="132"/>
      <c r="K58" s="132"/>
      <c r="L58" s="132"/>
      <c r="M58" s="132"/>
      <c r="N58" s="132"/>
      <c r="O58" s="132"/>
      <c r="P58" s="25"/>
      <c r="Q58" s="25"/>
      <c r="R58" s="25"/>
      <c r="S58" s="25"/>
      <c r="T58" s="25"/>
      <c r="U58" s="25"/>
    </row>
    <row r="59" spans="1:21" ht="12.75">
      <c r="A59" s="25"/>
      <c r="B59" s="25"/>
      <c r="C59" s="25"/>
      <c r="D59" s="132"/>
      <c r="E59" s="132"/>
      <c r="F59" s="132"/>
      <c r="G59" s="132"/>
      <c r="H59" s="132"/>
      <c r="I59" s="132"/>
      <c r="J59" s="132"/>
      <c r="K59" s="132"/>
      <c r="L59" s="132"/>
      <c r="M59" s="132"/>
      <c r="N59" s="132"/>
      <c r="O59" s="132"/>
      <c r="P59" s="25"/>
      <c r="Q59" s="25"/>
      <c r="R59" s="25"/>
      <c r="S59" s="25"/>
      <c r="T59" s="25"/>
      <c r="U59" s="25"/>
    </row>
    <row r="60" spans="1:21" ht="12.75">
      <c r="A60" s="25"/>
      <c r="B60" s="25"/>
      <c r="C60" s="25"/>
      <c r="D60" s="132"/>
      <c r="E60" s="132"/>
      <c r="F60" s="132"/>
      <c r="G60" s="132"/>
      <c r="H60" s="132"/>
      <c r="I60" s="132"/>
      <c r="J60" s="132"/>
      <c r="K60" s="132"/>
      <c r="L60" s="132"/>
      <c r="M60" s="132"/>
      <c r="N60" s="132"/>
      <c r="O60" s="132"/>
      <c r="P60" s="25"/>
      <c r="Q60" s="25"/>
      <c r="R60" s="25"/>
      <c r="S60" s="25"/>
      <c r="T60" s="25"/>
      <c r="U60" s="25"/>
    </row>
    <row r="61" spans="1:21" ht="12.75">
      <c r="A61" s="25"/>
      <c r="B61" s="25"/>
      <c r="C61" s="25"/>
      <c r="D61" s="132"/>
      <c r="E61" s="132"/>
      <c r="F61" s="132"/>
      <c r="G61" s="132"/>
      <c r="H61" s="132"/>
      <c r="I61" s="132"/>
      <c r="J61" s="132"/>
      <c r="K61" s="132"/>
      <c r="L61" s="132"/>
      <c r="M61" s="132"/>
      <c r="N61" s="132"/>
      <c r="O61" s="132"/>
      <c r="P61" s="25"/>
      <c r="Q61" s="25"/>
      <c r="R61" s="25"/>
      <c r="S61" s="25"/>
      <c r="T61" s="25"/>
      <c r="U61" s="25"/>
    </row>
    <row r="62" spans="1:21" ht="12.75">
      <c r="A62" s="25"/>
      <c r="B62" s="25"/>
      <c r="C62" s="25"/>
      <c r="D62" s="132"/>
      <c r="E62" s="132"/>
      <c r="F62" s="132"/>
      <c r="G62" s="132"/>
      <c r="H62" s="132"/>
      <c r="I62" s="132"/>
      <c r="J62" s="132"/>
      <c r="K62" s="132"/>
      <c r="L62" s="132"/>
      <c r="M62" s="132"/>
      <c r="N62" s="132"/>
      <c r="O62" s="132"/>
      <c r="P62" s="25"/>
      <c r="Q62" s="25"/>
      <c r="R62" s="25"/>
      <c r="S62" s="25"/>
      <c r="T62" s="25"/>
      <c r="U62" s="25"/>
    </row>
    <row r="63" spans="1:21" ht="12.75">
      <c r="A63" s="25"/>
      <c r="B63" s="25"/>
      <c r="C63" s="25"/>
      <c r="D63" s="132"/>
      <c r="E63" s="132"/>
      <c r="F63" s="132"/>
      <c r="G63" s="132"/>
      <c r="H63" s="132"/>
      <c r="I63" s="132"/>
      <c r="J63" s="132"/>
      <c r="K63" s="132"/>
      <c r="L63" s="132"/>
      <c r="M63" s="132"/>
      <c r="N63" s="132"/>
      <c r="O63" s="132"/>
      <c r="P63" s="25"/>
      <c r="Q63" s="25"/>
      <c r="R63" s="25"/>
      <c r="S63" s="25"/>
      <c r="T63" s="25"/>
      <c r="U63" s="25"/>
    </row>
    <row r="64" spans="1:21" ht="12.75">
      <c r="A64" s="25"/>
      <c r="B64" s="25"/>
      <c r="C64" s="25"/>
      <c r="D64" s="132"/>
      <c r="E64" s="132"/>
      <c r="F64" s="132"/>
      <c r="G64" s="132"/>
      <c r="H64" s="132"/>
      <c r="I64" s="132"/>
      <c r="J64" s="132"/>
      <c r="K64" s="132"/>
      <c r="L64" s="132"/>
      <c r="M64" s="132"/>
      <c r="N64" s="132"/>
      <c r="O64" s="132"/>
      <c r="P64" s="25"/>
      <c r="Q64" s="25"/>
      <c r="R64" s="25"/>
      <c r="S64" s="25"/>
      <c r="T64" s="25"/>
      <c r="U64" s="25"/>
    </row>
    <row r="65" spans="4:15" ht="12.75">
      <c r="D65" s="11"/>
      <c r="E65" s="11"/>
      <c r="F65" s="11"/>
      <c r="G65" s="11"/>
      <c r="H65" s="11"/>
      <c r="I65" s="11"/>
      <c r="J65" s="11"/>
      <c r="K65" s="11"/>
      <c r="L65" s="11"/>
      <c r="M65" s="11"/>
      <c r="N65" s="11"/>
      <c r="O65" s="11"/>
    </row>
    <row r="66" spans="4:15" ht="12.75">
      <c r="D66" s="11"/>
      <c r="E66" s="11"/>
      <c r="F66" s="11"/>
      <c r="G66" s="11"/>
      <c r="H66" s="11"/>
      <c r="I66" s="11"/>
      <c r="J66" s="11"/>
      <c r="K66" s="11"/>
      <c r="L66" s="11"/>
      <c r="M66" s="11"/>
      <c r="N66" s="11"/>
      <c r="O66" s="11"/>
    </row>
    <row r="67" spans="4:15" ht="12.75">
      <c r="D67" s="11"/>
      <c r="E67" s="11"/>
      <c r="F67" s="11"/>
      <c r="G67" s="11"/>
      <c r="H67" s="11"/>
      <c r="I67" s="11"/>
      <c r="J67" s="11"/>
      <c r="K67" s="11"/>
      <c r="L67" s="11"/>
      <c r="M67" s="11"/>
      <c r="N67" s="11"/>
      <c r="O67" s="11"/>
    </row>
    <row r="68" spans="4:15" ht="12.75">
      <c r="D68" s="11"/>
      <c r="E68" s="11"/>
      <c r="F68" s="11"/>
      <c r="G68" s="11"/>
      <c r="H68" s="11"/>
      <c r="I68" s="11"/>
      <c r="J68" s="11"/>
      <c r="K68" s="11"/>
      <c r="L68" s="11"/>
      <c r="M68" s="11"/>
      <c r="N68" s="11"/>
      <c r="O68" s="11"/>
    </row>
    <row r="69" spans="4:15" ht="12.75">
      <c r="D69" s="11"/>
      <c r="E69" s="11"/>
      <c r="F69" s="11"/>
      <c r="G69" s="11"/>
      <c r="H69" s="11"/>
      <c r="I69" s="11"/>
      <c r="J69" s="11"/>
      <c r="K69" s="11"/>
      <c r="L69" s="11"/>
      <c r="M69" s="11"/>
      <c r="N69" s="11"/>
      <c r="O69" s="11"/>
    </row>
    <row r="70" spans="4:15" ht="12.75">
      <c r="D70" s="11"/>
      <c r="E70" s="11"/>
      <c r="F70" s="11"/>
      <c r="G70" s="11"/>
      <c r="H70" s="11"/>
      <c r="I70" s="11"/>
      <c r="J70" s="11"/>
      <c r="K70" s="11"/>
      <c r="L70" s="11"/>
      <c r="M70" s="11"/>
      <c r="N70" s="11"/>
      <c r="O70" s="11"/>
    </row>
    <row r="71" spans="4:15" ht="12.75">
      <c r="D71" s="11"/>
      <c r="E71" s="11"/>
      <c r="F71" s="11"/>
      <c r="G71" s="11"/>
      <c r="H71" s="11"/>
      <c r="I71" s="11"/>
      <c r="J71" s="11"/>
      <c r="K71" s="11"/>
      <c r="L71" s="11"/>
      <c r="M71" s="11"/>
      <c r="N71" s="11"/>
      <c r="O71" s="11"/>
    </row>
    <row r="72" spans="4:15" ht="12.75">
      <c r="D72" s="11"/>
      <c r="E72" s="11"/>
      <c r="F72" s="11"/>
      <c r="G72" s="11"/>
      <c r="H72" s="11"/>
      <c r="I72" s="11"/>
      <c r="J72" s="11"/>
      <c r="K72" s="11"/>
      <c r="L72" s="11"/>
      <c r="M72" s="11"/>
      <c r="N72" s="11"/>
      <c r="O72" s="11"/>
    </row>
    <row r="73" spans="4:15" ht="12.75">
      <c r="D73" s="11"/>
      <c r="E73" s="11"/>
      <c r="F73" s="11"/>
      <c r="G73" s="11"/>
      <c r="H73" s="11"/>
      <c r="I73" s="11"/>
      <c r="J73" s="11"/>
      <c r="K73" s="11"/>
      <c r="L73" s="11"/>
      <c r="M73" s="11"/>
      <c r="N73" s="11"/>
      <c r="O73" s="11"/>
    </row>
    <row r="74" spans="4:15" ht="12.75">
      <c r="D74" s="11"/>
      <c r="E74" s="11"/>
      <c r="F74" s="11"/>
      <c r="G74" s="11"/>
      <c r="H74" s="11"/>
      <c r="I74" s="11"/>
      <c r="J74" s="11"/>
      <c r="K74" s="11"/>
      <c r="L74" s="11"/>
      <c r="M74" s="11"/>
      <c r="N74" s="11"/>
      <c r="O74" s="11"/>
    </row>
    <row r="75" spans="4:15" ht="12.75">
      <c r="D75" s="11"/>
      <c r="E75" s="11"/>
      <c r="F75" s="11"/>
      <c r="G75" s="11"/>
      <c r="H75" s="11"/>
      <c r="I75" s="11"/>
      <c r="J75" s="11"/>
      <c r="K75" s="11"/>
      <c r="L75" s="11"/>
      <c r="M75" s="11"/>
      <c r="N75" s="11"/>
      <c r="O75" s="11"/>
    </row>
    <row r="76" spans="4:15" ht="12.75">
      <c r="D76" s="11"/>
      <c r="E76" s="11"/>
      <c r="F76" s="11"/>
      <c r="G76" s="11"/>
      <c r="H76" s="11"/>
      <c r="I76" s="11"/>
      <c r="J76" s="11"/>
      <c r="K76" s="11"/>
      <c r="L76" s="11"/>
      <c r="M76" s="11"/>
      <c r="N76" s="11"/>
      <c r="O76" s="11"/>
    </row>
    <row r="77" spans="4:15" ht="12.75">
      <c r="D77" s="11"/>
      <c r="E77" s="11"/>
      <c r="F77" s="11"/>
      <c r="G77" s="11"/>
      <c r="H77" s="11"/>
      <c r="I77" s="11"/>
      <c r="J77" s="11"/>
      <c r="K77" s="11"/>
      <c r="L77" s="11"/>
      <c r="M77" s="11"/>
      <c r="N77" s="11"/>
      <c r="O77" s="11"/>
    </row>
    <row r="78" spans="4:15" ht="12.75">
      <c r="D78" s="11"/>
      <c r="E78" s="11"/>
      <c r="F78" s="11"/>
      <c r="G78" s="11"/>
      <c r="H78" s="11"/>
      <c r="I78" s="11"/>
      <c r="J78" s="11"/>
      <c r="K78" s="11"/>
      <c r="L78" s="11"/>
      <c r="M78" s="11"/>
      <c r="N78" s="11"/>
      <c r="O78" s="11"/>
    </row>
    <row r="79" spans="4:15" ht="12.75">
      <c r="D79" s="11"/>
      <c r="E79" s="11"/>
      <c r="F79" s="11"/>
      <c r="G79" s="11"/>
      <c r="H79" s="11"/>
      <c r="I79" s="11"/>
      <c r="J79" s="11"/>
      <c r="K79" s="11"/>
      <c r="L79" s="11"/>
      <c r="M79" s="11"/>
      <c r="N79" s="11"/>
      <c r="O79" s="11"/>
    </row>
    <row r="80" spans="4:15" ht="12.75">
      <c r="D80" s="11"/>
      <c r="E80" s="11"/>
      <c r="F80" s="11"/>
      <c r="G80" s="11"/>
      <c r="H80" s="11"/>
      <c r="I80" s="11"/>
      <c r="J80" s="11"/>
      <c r="K80" s="11"/>
      <c r="L80" s="11"/>
      <c r="M80" s="11"/>
      <c r="N80" s="11"/>
      <c r="O80" s="11"/>
    </row>
    <row r="92" ht="12.75">
      <c r="C92" t="s">
        <v>310</v>
      </c>
    </row>
    <row r="93" ht="12.75">
      <c r="C93" t="s">
        <v>311</v>
      </c>
    </row>
    <row r="94" ht="12.75">
      <c r="C94" t="s">
        <v>312</v>
      </c>
    </row>
    <row r="95" ht="12.75">
      <c r="C95" t="s">
        <v>296</v>
      </c>
    </row>
    <row r="96" ht="12.75">
      <c r="C96" t="s">
        <v>314</v>
      </c>
    </row>
    <row r="97" ht="12.75">
      <c r="C97" t="s">
        <v>313</v>
      </c>
    </row>
    <row r="98" ht="12.75">
      <c r="C98" t="s">
        <v>297</v>
      </c>
    </row>
  </sheetData>
  <sheetProtection sheet="1" objects="1" scenarios="1"/>
  <printOptions horizontalCentered="1" verticalCentered="1"/>
  <pageMargins left="0.75" right="0.75" top="1" bottom="1" header="0" footer="0"/>
  <pageSetup horizontalDpi="360" verticalDpi="360" orientation="landscape" paperSize="9" scale="80" r:id="rId4"/>
  <drawing r:id="rId3"/>
  <legacyDrawing r:id="rId2"/>
</worksheet>
</file>

<file path=xl/worksheets/sheet8.xml><?xml version="1.0" encoding="utf-8"?>
<worksheet xmlns="http://schemas.openxmlformats.org/spreadsheetml/2006/main" xmlns:r="http://schemas.openxmlformats.org/officeDocument/2006/relationships">
  <sheetPr codeName="Hoja7"/>
  <dimension ref="A1:AB41"/>
  <sheetViews>
    <sheetView workbookViewId="0" topLeftCell="A5">
      <selection activeCell="A4" sqref="A4"/>
    </sheetView>
  </sheetViews>
  <sheetFormatPr defaultColWidth="11.421875" defaultRowHeight="12.75"/>
  <cols>
    <col min="1" max="1" width="1.7109375" style="0" customWidth="1"/>
    <col min="5" max="5" width="4.7109375" style="0" customWidth="1"/>
    <col min="6" max="6" width="10.7109375" style="0" customWidth="1"/>
    <col min="7" max="7" width="2.28125" style="0" customWidth="1"/>
    <col min="8" max="8" width="3.7109375" style="0" customWidth="1"/>
    <col min="9" max="9" width="9.7109375" style="0" customWidth="1"/>
    <col min="10" max="10" width="3.7109375" style="0" customWidth="1"/>
    <col min="11" max="11" width="9.7109375" style="0" customWidth="1"/>
    <col min="12" max="12" width="3.7109375" style="0" customWidth="1"/>
    <col min="13" max="13" width="9.7109375" style="0" customWidth="1"/>
    <col min="14" max="14" width="3.7109375" style="0" customWidth="1"/>
    <col min="15" max="15" width="9.7109375" style="0" customWidth="1"/>
    <col min="16" max="16" width="3.7109375" style="0" customWidth="1"/>
    <col min="17" max="16384" width="0" style="0" hidden="1" customWidth="1"/>
  </cols>
  <sheetData>
    <row r="1" spans="1:26" ht="13.5" customHeight="1" thickBo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75" customHeight="1" thickBot="1">
      <c r="A2" s="39"/>
      <c r="B2" s="155"/>
      <c r="C2" s="154" t="s">
        <v>176</v>
      </c>
      <c r="D2" s="154"/>
      <c r="E2" s="154"/>
      <c r="F2" s="175" t="s">
        <v>150</v>
      </c>
      <c r="G2" s="178"/>
      <c r="H2" s="155"/>
      <c r="I2" s="176" t="s">
        <v>151</v>
      </c>
      <c r="J2" s="155"/>
      <c r="K2" s="176" t="s">
        <v>152</v>
      </c>
      <c r="L2" s="155"/>
      <c r="M2" s="176" t="s">
        <v>153</v>
      </c>
      <c r="N2" s="155"/>
      <c r="O2" s="176" t="s">
        <v>154</v>
      </c>
      <c r="P2" s="39"/>
      <c r="Q2" s="39"/>
      <c r="R2" s="39"/>
      <c r="S2" s="39"/>
      <c r="T2" s="39"/>
      <c r="U2" s="39"/>
      <c r="V2" s="39"/>
      <c r="W2" s="39"/>
      <c r="X2" s="39"/>
      <c r="Y2" s="39"/>
      <c r="Z2" s="39"/>
    </row>
    <row r="3" spans="1:26" ht="15" customHeight="1" thickBot="1">
      <c r="A3" s="39"/>
      <c r="B3" s="39"/>
      <c r="C3" s="39"/>
      <c r="D3" s="39"/>
      <c r="E3" s="39"/>
      <c r="F3" s="39"/>
      <c r="G3" s="39"/>
      <c r="H3" s="135"/>
      <c r="I3" s="168" t="s">
        <v>3</v>
      </c>
      <c r="J3" s="135"/>
      <c r="K3" s="168"/>
      <c r="L3" s="135"/>
      <c r="M3" s="168"/>
      <c r="N3" s="135"/>
      <c r="O3" s="168"/>
      <c r="P3" s="39"/>
      <c r="Q3" s="39"/>
      <c r="R3" s="39"/>
      <c r="S3" s="39"/>
      <c r="T3" s="39"/>
      <c r="U3" s="39"/>
      <c r="V3" s="39"/>
      <c r="W3" s="39"/>
      <c r="X3" s="39"/>
      <c r="Y3" s="39"/>
      <c r="Z3" s="39"/>
    </row>
    <row r="4" spans="1:28" ht="15.75" customHeight="1" thickBot="1">
      <c r="A4" s="39"/>
      <c r="B4" s="174" t="s">
        <v>174</v>
      </c>
      <c r="C4" s="172"/>
      <c r="D4" s="173" t="s">
        <v>3</v>
      </c>
      <c r="E4" s="167"/>
      <c r="F4" s="164"/>
      <c r="G4" s="179"/>
      <c r="H4" s="169"/>
      <c r="I4" s="166"/>
      <c r="J4" s="169"/>
      <c r="K4" s="166"/>
      <c r="L4" s="169"/>
      <c r="M4" s="166"/>
      <c r="N4" s="169"/>
      <c r="O4" s="166"/>
      <c r="P4" s="177"/>
      <c r="Q4" s="177"/>
      <c r="R4" s="177"/>
      <c r="S4" s="177"/>
      <c r="T4" s="177"/>
      <c r="U4" s="177"/>
      <c r="V4" s="177"/>
      <c r="W4" s="177"/>
      <c r="X4" s="177"/>
      <c r="Y4" s="177"/>
      <c r="Z4" s="177"/>
      <c r="AA4" s="153"/>
      <c r="AB4" s="153"/>
    </row>
    <row r="5" spans="1:28" ht="13.5" customHeight="1">
      <c r="A5" s="39"/>
      <c r="B5" s="262" t="s">
        <v>0</v>
      </c>
      <c r="C5" s="263"/>
      <c r="D5" s="264" t="s">
        <v>3</v>
      </c>
      <c r="E5" s="134"/>
      <c r="F5" s="165">
        <f>INGRESOS!F18</f>
        <v>0</v>
      </c>
      <c r="G5" s="180"/>
      <c r="H5" s="218">
        <v>0</v>
      </c>
      <c r="I5" s="165">
        <f>F5*H5/100+F5</f>
        <v>0</v>
      </c>
      <c r="J5" s="218">
        <v>0</v>
      </c>
      <c r="K5" s="165">
        <f>I5*J5/100+I5</f>
        <v>0</v>
      </c>
      <c r="L5" s="222">
        <v>0</v>
      </c>
      <c r="M5" s="165">
        <f>K5*L5/100+K5</f>
        <v>0</v>
      </c>
      <c r="N5" s="218">
        <v>0</v>
      </c>
      <c r="O5" s="165">
        <f>M5*N5/100+M5</f>
        <v>0</v>
      </c>
      <c r="P5" s="177"/>
      <c r="Q5" s="177"/>
      <c r="R5" s="177"/>
      <c r="S5" s="177"/>
      <c r="T5" s="177"/>
      <c r="U5" s="177"/>
      <c r="V5" s="177"/>
      <c r="W5" s="177"/>
      <c r="X5" s="177"/>
      <c r="Y5" s="177"/>
      <c r="Z5" s="177"/>
      <c r="AA5" s="153"/>
      <c r="AB5" s="153"/>
    </row>
    <row r="6" spans="1:28" ht="13.5" customHeight="1">
      <c r="A6" s="39"/>
      <c r="B6" s="262" t="s">
        <v>5</v>
      </c>
      <c r="C6" s="263"/>
      <c r="D6" s="264" t="s">
        <v>3</v>
      </c>
      <c r="E6" s="134"/>
      <c r="F6" s="165">
        <f>INGRESOS!G26+SUM(INGRESOS!D27:D29)</f>
        <v>0</v>
      </c>
      <c r="G6" s="180"/>
      <c r="H6" s="218">
        <v>0</v>
      </c>
      <c r="I6" s="165">
        <f>INGRESOS!I26+SUM(INGRESOS!D27:D29)</f>
        <v>0</v>
      </c>
      <c r="J6" s="220">
        <v>0</v>
      </c>
      <c r="K6" s="165">
        <f>INGRESOS!J26+SUM(INGRESOS!D27:D29)</f>
        <v>0</v>
      </c>
      <c r="L6" s="222">
        <v>0</v>
      </c>
      <c r="M6" s="165">
        <f>INGRESOS!K26+SUM(INGRESOS!D27:D29)</f>
        <v>0</v>
      </c>
      <c r="N6" s="218">
        <v>0</v>
      </c>
      <c r="O6" s="165">
        <f>INGRESOS!L26+SUM(INGRESOS!D27:D29)</f>
        <v>0</v>
      </c>
      <c r="P6" s="177"/>
      <c r="Q6" s="177"/>
      <c r="R6" s="177"/>
      <c r="S6" s="177"/>
      <c r="T6" s="177"/>
      <c r="U6" s="177"/>
      <c r="V6" s="177"/>
      <c r="W6" s="177"/>
      <c r="X6" s="177"/>
      <c r="Y6" s="177"/>
      <c r="Z6" s="177"/>
      <c r="AA6" s="153"/>
      <c r="AB6" s="153"/>
    </row>
    <row r="7" spans="1:28" ht="13.5" customHeight="1">
      <c r="A7" s="39"/>
      <c r="B7" s="262" t="s">
        <v>148</v>
      </c>
      <c r="C7" s="263"/>
      <c r="D7" s="263"/>
      <c r="E7" s="134"/>
      <c r="F7" s="165">
        <f>INGRESOS!K13</f>
        <v>0</v>
      </c>
      <c r="G7" s="180"/>
      <c r="H7" s="218">
        <v>0</v>
      </c>
      <c r="I7" s="165">
        <f>F7*H7/100+F7</f>
        <v>0</v>
      </c>
      <c r="J7" s="218">
        <v>0</v>
      </c>
      <c r="K7" s="165">
        <f>I7*J7/100+I7</f>
        <v>0</v>
      </c>
      <c r="L7" s="222">
        <v>0</v>
      </c>
      <c r="M7" s="165">
        <f>K7*L7/100+K7</f>
        <v>0</v>
      </c>
      <c r="N7" s="218">
        <v>0</v>
      </c>
      <c r="O7" s="165">
        <f>M7*N7/100+M7</f>
        <v>0</v>
      </c>
      <c r="P7" s="177"/>
      <c r="Q7" s="177"/>
      <c r="R7" s="177"/>
      <c r="S7" s="177"/>
      <c r="T7" s="177"/>
      <c r="U7" s="177"/>
      <c r="V7" s="177"/>
      <c r="W7" s="177"/>
      <c r="X7" s="177"/>
      <c r="Y7" s="177"/>
      <c r="Z7" s="177"/>
      <c r="AA7" s="153"/>
      <c r="AB7" s="153"/>
    </row>
    <row r="8" spans="1:28" ht="13.5" customHeight="1" thickBot="1">
      <c r="A8" s="39"/>
      <c r="B8" s="262" t="s">
        <v>160</v>
      </c>
      <c r="C8" s="263"/>
      <c r="D8" s="263"/>
      <c r="E8" s="134"/>
      <c r="F8" s="216">
        <v>0</v>
      </c>
      <c r="G8" s="179"/>
      <c r="H8" s="182" t="s">
        <v>3</v>
      </c>
      <c r="I8" s="219">
        <v>0</v>
      </c>
      <c r="J8" s="182" t="s">
        <v>3</v>
      </c>
      <c r="K8" s="221">
        <v>0</v>
      </c>
      <c r="L8" s="182" t="s">
        <v>3</v>
      </c>
      <c r="M8" s="221">
        <v>0</v>
      </c>
      <c r="N8" s="182" t="s">
        <v>3</v>
      </c>
      <c r="O8" s="221">
        <v>0</v>
      </c>
      <c r="P8" s="177"/>
      <c r="Q8" s="177"/>
      <c r="R8" s="177"/>
      <c r="S8" s="177"/>
      <c r="T8" s="177"/>
      <c r="U8" s="177"/>
      <c r="V8" s="177"/>
      <c r="W8" s="177"/>
      <c r="X8" s="177"/>
      <c r="Y8" s="177"/>
      <c r="Z8" s="177"/>
      <c r="AA8" s="153"/>
      <c r="AB8" s="153"/>
    </row>
    <row r="9" spans="1:28" ht="15" customHeight="1" thickBot="1">
      <c r="A9" s="39"/>
      <c r="B9" s="265"/>
      <c r="C9" s="266" t="s">
        <v>175</v>
      </c>
      <c r="D9" s="158" t="s">
        <v>171</v>
      </c>
      <c r="E9" s="170"/>
      <c r="F9" s="160">
        <f>SUM(F5:F8)</f>
        <v>0</v>
      </c>
      <c r="G9" s="181"/>
      <c r="H9" s="161"/>
      <c r="I9" s="160">
        <f>SUM(I4:I8)</f>
        <v>0</v>
      </c>
      <c r="J9" s="171"/>
      <c r="K9" s="160">
        <f>SUM(K4:K8)</f>
        <v>0</v>
      </c>
      <c r="L9" s="171"/>
      <c r="M9" s="160">
        <f>SUM(M4:M8)</f>
        <v>0</v>
      </c>
      <c r="N9" s="171"/>
      <c r="O9" s="160">
        <f>SUM(O4:O8)</f>
        <v>0</v>
      </c>
      <c r="P9" s="177"/>
      <c r="Q9" s="177"/>
      <c r="R9" s="177"/>
      <c r="S9" s="177"/>
      <c r="T9" s="177"/>
      <c r="U9" s="177"/>
      <c r="V9" s="177"/>
      <c r="W9" s="177"/>
      <c r="X9" s="177"/>
      <c r="Y9" s="177"/>
      <c r="Z9" s="177"/>
      <c r="AA9" s="153"/>
      <c r="AB9" s="153"/>
    </row>
    <row r="10" spans="1:28" ht="15.75" customHeight="1" thickBot="1">
      <c r="A10" s="39"/>
      <c r="B10" s="174" t="s">
        <v>161</v>
      </c>
      <c r="C10" s="267"/>
      <c r="D10" s="268"/>
      <c r="E10" s="134"/>
      <c r="F10" s="166"/>
      <c r="G10" s="179"/>
      <c r="H10" s="169"/>
      <c r="I10" s="166"/>
      <c r="J10" s="169"/>
      <c r="K10" s="166"/>
      <c r="L10" s="169"/>
      <c r="M10" s="166"/>
      <c r="N10" s="169"/>
      <c r="O10" s="166"/>
      <c r="P10" s="177"/>
      <c r="Q10" s="177"/>
      <c r="R10" s="177"/>
      <c r="S10" s="177"/>
      <c r="T10" s="177"/>
      <c r="U10" s="177"/>
      <c r="V10" s="177"/>
      <c r="W10" s="177"/>
      <c r="X10" s="177"/>
      <c r="Y10" s="177"/>
      <c r="Z10" s="177"/>
      <c r="AA10" s="153"/>
      <c r="AB10" s="153"/>
    </row>
    <row r="11" spans="1:28" ht="13.5" customHeight="1">
      <c r="A11" s="39"/>
      <c r="B11" s="262" t="s">
        <v>162</v>
      </c>
      <c r="C11" s="263"/>
      <c r="D11" s="263"/>
      <c r="E11" s="134"/>
      <c r="F11" s="165">
        <f>COMPRAS!H27</f>
        <v>0</v>
      </c>
      <c r="G11" s="180"/>
      <c r="H11" s="218">
        <v>0</v>
      </c>
      <c r="I11" s="165">
        <f>F11*H11/100+F11</f>
        <v>0</v>
      </c>
      <c r="J11" s="218">
        <v>0</v>
      </c>
      <c r="K11" s="165">
        <f>I11*J11/100+I11</f>
        <v>0</v>
      </c>
      <c r="L11" s="218">
        <v>0</v>
      </c>
      <c r="M11" s="165">
        <f>K11*L11/100+K11</f>
        <v>0</v>
      </c>
      <c r="N11" s="218">
        <v>0</v>
      </c>
      <c r="O11" s="165">
        <f>M11*N11/100+M11</f>
        <v>0</v>
      </c>
      <c r="P11" s="177"/>
      <c r="Q11" s="177"/>
      <c r="R11" s="177"/>
      <c r="S11" s="177"/>
      <c r="T11" s="177"/>
      <c r="U11" s="177"/>
      <c r="V11" s="177"/>
      <c r="W11" s="177"/>
      <c r="X11" s="177"/>
      <c r="Y11" s="177"/>
      <c r="Z11" s="177"/>
      <c r="AA11" s="153"/>
      <c r="AB11" s="153"/>
    </row>
    <row r="12" spans="1:28" ht="13.5" customHeight="1">
      <c r="A12" s="39"/>
      <c r="B12" s="262" t="s">
        <v>163</v>
      </c>
      <c r="C12" s="263"/>
      <c r="D12" s="263"/>
      <c r="E12" s="134"/>
      <c r="F12" s="165">
        <f>SUM(SALARIOS!E5:E12)</f>
        <v>0</v>
      </c>
      <c r="G12" s="180"/>
      <c r="H12" s="218">
        <v>0</v>
      </c>
      <c r="I12" s="165">
        <f>F12*H12/100+F12</f>
        <v>0</v>
      </c>
      <c r="J12" s="218">
        <v>0</v>
      </c>
      <c r="K12" s="165">
        <f>I12*J12/100+I12</f>
        <v>0</v>
      </c>
      <c r="L12" s="218">
        <v>0</v>
      </c>
      <c r="M12" s="165">
        <f>K12*L12/100+K12</f>
        <v>0</v>
      </c>
      <c r="N12" s="218">
        <v>0</v>
      </c>
      <c r="O12" s="165">
        <f>M12*N12/100+M12</f>
        <v>0</v>
      </c>
      <c r="P12" s="177"/>
      <c r="Q12" s="177"/>
      <c r="R12" s="177"/>
      <c r="S12" s="177"/>
      <c r="T12" s="177"/>
      <c r="U12" s="177"/>
      <c r="V12" s="177"/>
      <c r="W12" s="177"/>
      <c r="X12" s="177"/>
      <c r="Y12" s="177"/>
      <c r="Z12" s="177"/>
      <c r="AA12" s="153"/>
      <c r="AB12" s="153"/>
    </row>
    <row r="13" spans="1:28" ht="13.5" customHeight="1">
      <c r="A13" s="39"/>
      <c r="B13" s="262" t="s">
        <v>164</v>
      </c>
      <c r="C13" s="263"/>
      <c r="D13" s="263"/>
      <c r="E13" s="134"/>
      <c r="F13" s="165">
        <f>SUM(SALARIOS!E15:E24)</f>
        <v>0</v>
      </c>
      <c r="G13" s="180"/>
      <c r="H13" s="218">
        <v>0</v>
      </c>
      <c r="I13" s="165">
        <f>F13*H13/100+F13</f>
        <v>0</v>
      </c>
      <c r="J13" s="218">
        <v>0</v>
      </c>
      <c r="K13" s="165">
        <f>I13*J13/100+I13</f>
        <v>0</v>
      </c>
      <c r="L13" s="218">
        <v>0</v>
      </c>
      <c r="M13" s="165">
        <f>K13*L13/100+K13</f>
        <v>0</v>
      </c>
      <c r="N13" s="218">
        <v>0</v>
      </c>
      <c r="O13" s="165">
        <f>M13*N13/100+M13</f>
        <v>0</v>
      </c>
      <c r="P13" s="177"/>
      <c r="Q13" s="177"/>
      <c r="R13" s="177"/>
      <c r="S13" s="177"/>
      <c r="T13" s="177"/>
      <c r="U13" s="177"/>
      <c r="V13" s="177"/>
      <c r="W13" s="177"/>
      <c r="X13" s="177"/>
      <c r="Y13" s="177"/>
      <c r="Z13" s="177"/>
      <c r="AA13" s="153"/>
      <c r="AB13" s="153"/>
    </row>
    <row r="14" spans="1:28" ht="13.5" customHeight="1">
      <c r="A14" s="39"/>
      <c r="B14" s="262" t="s">
        <v>165</v>
      </c>
      <c r="C14" s="263"/>
      <c r="D14" s="263"/>
      <c r="E14" s="134"/>
      <c r="F14" s="165">
        <f>SALARIOS!F26</f>
        <v>0</v>
      </c>
      <c r="G14" s="180"/>
      <c r="H14" s="182"/>
      <c r="I14" s="165">
        <f>F14+F14*((H12+H13)/2)/100</f>
        <v>0</v>
      </c>
      <c r="J14" s="182"/>
      <c r="K14" s="165">
        <f>I14+I14*((J12+J13)/2)/100</f>
        <v>0</v>
      </c>
      <c r="L14" s="182"/>
      <c r="M14" s="165">
        <f>K14+K14*((L12+L13)/2)/100</f>
        <v>0</v>
      </c>
      <c r="N14" s="182"/>
      <c r="O14" s="165">
        <f>M14+M14*((N12+N13)/2)/100</f>
        <v>0</v>
      </c>
      <c r="P14" s="177"/>
      <c r="Q14" s="177"/>
      <c r="R14" s="177"/>
      <c r="S14" s="177"/>
      <c r="T14" s="177"/>
      <c r="U14" s="177"/>
      <c r="V14" s="177"/>
      <c r="W14" s="177"/>
      <c r="X14" s="177"/>
      <c r="Y14" s="177"/>
      <c r="Z14" s="177"/>
      <c r="AA14" s="153"/>
      <c r="AB14" s="153"/>
    </row>
    <row r="15" spans="1:28" ht="13.5" customHeight="1">
      <c r="A15" s="39"/>
      <c r="B15" s="262" t="s">
        <v>226</v>
      </c>
      <c r="C15" s="263"/>
      <c r="D15" s="263"/>
      <c r="E15" s="134"/>
      <c r="F15" s="165">
        <f>SUM(GASTOS!F5:F7)</f>
        <v>0</v>
      </c>
      <c r="G15" s="180"/>
      <c r="H15" s="218">
        <v>0</v>
      </c>
      <c r="I15" s="165">
        <f>F15*H15/100+F15</f>
        <v>0</v>
      </c>
      <c r="J15" s="218">
        <v>0</v>
      </c>
      <c r="K15" s="165">
        <f>I15*J15/100+I15</f>
        <v>0</v>
      </c>
      <c r="L15" s="218">
        <v>0</v>
      </c>
      <c r="M15" s="165">
        <f>K15*L15/100+K15</f>
        <v>0</v>
      </c>
      <c r="N15" s="218">
        <v>0</v>
      </c>
      <c r="O15" s="165">
        <f>M15*N15/100+M15</f>
        <v>0</v>
      </c>
      <c r="P15" s="177"/>
      <c r="Q15" s="177"/>
      <c r="R15" s="177"/>
      <c r="S15" s="177"/>
      <c r="T15" s="177"/>
      <c r="U15" s="177"/>
      <c r="V15" s="177"/>
      <c r="W15" s="177"/>
      <c r="X15" s="177"/>
      <c r="Y15" s="177"/>
      <c r="Z15" s="177"/>
      <c r="AA15" s="153"/>
      <c r="AB15" s="153"/>
    </row>
    <row r="16" spans="1:28" ht="13.5" customHeight="1">
      <c r="A16" s="39"/>
      <c r="B16" s="262" t="s">
        <v>77</v>
      </c>
      <c r="C16" s="263"/>
      <c r="D16" s="263"/>
      <c r="E16" s="134"/>
      <c r="F16" s="165">
        <f>SUM(GASTOS!F8:F11)</f>
        <v>0</v>
      </c>
      <c r="G16" s="180"/>
      <c r="H16" s="218">
        <v>0</v>
      </c>
      <c r="I16" s="165">
        <f>F16*H16/100+F16</f>
        <v>0</v>
      </c>
      <c r="J16" s="218">
        <v>0</v>
      </c>
      <c r="K16" s="165">
        <f>I16*J16/100+I16</f>
        <v>0</v>
      </c>
      <c r="L16" s="218">
        <v>0</v>
      </c>
      <c r="M16" s="165">
        <f>K16*L16/100+K16</f>
        <v>0</v>
      </c>
      <c r="N16" s="218">
        <v>0</v>
      </c>
      <c r="O16" s="165">
        <f>M16*N16/100+M16</f>
        <v>0</v>
      </c>
      <c r="P16" s="177"/>
      <c r="Q16" s="177"/>
      <c r="R16" s="177"/>
      <c r="S16" s="177"/>
      <c r="T16" s="177"/>
      <c r="U16" s="177"/>
      <c r="V16" s="177"/>
      <c r="W16" s="177"/>
      <c r="X16" s="177"/>
      <c r="Y16" s="177"/>
      <c r="Z16" s="177"/>
      <c r="AA16" s="153"/>
      <c r="AB16" s="153"/>
    </row>
    <row r="17" spans="1:28" ht="13.5" customHeight="1">
      <c r="A17" s="39"/>
      <c r="B17" s="262" t="s">
        <v>32</v>
      </c>
      <c r="C17" s="263"/>
      <c r="D17" s="263"/>
      <c r="E17" s="134"/>
      <c r="F17" s="165">
        <f>GASTOS!F12</f>
        <v>0</v>
      </c>
      <c r="G17" s="180"/>
      <c r="H17" s="182"/>
      <c r="I17" s="165">
        <f>IF(F17=PLANES!E24,0,F17)</f>
        <v>0</v>
      </c>
      <c r="J17" s="182"/>
      <c r="K17" s="165">
        <f>IF(F17+I17=PLANES!E24,0,I17)</f>
        <v>0</v>
      </c>
      <c r="L17" s="182"/>
      <c r="M17" s="165">
        <f>IF(F17+I17+K17=PLANES!E24,0,K17)</f>
        <v>0</v>
      </c>
      <c r="N17" s="182"/>
      <c r="O17" s="165">
        <f>IF(F17+I17+K17+M17=PLANES!E24,0,M17)</f>
        <v>0</v>
      </c>
      <c r="P17" s="177"/>
      <c r="Q17" s="177"/>
      <c r="R17" s="177"/>
      <c r="S17" s="177"/>
      <c r="T17" s="177"/>
      <c r="U17" s="177"/>
      <c r="V17" s="177"/>
      <c r="W17" s="177"/>
      <c r="X17" s="177"/>
      <c r="Y17" s="177"/>
      <c r="Z17" s="177"/>
      <c r="AA17" s="153"/>
      <c r="AB17" s="153"/>
    </row>
    <row r="18" spans="1:28" ht="13.5" customHeight="1">
      <c r="A18" s="39"/>
      <c r="B18" s="262" t="s">
        <v>225</v>
      </c>
      <c r="C18" s="263"/>
      <c r="D18" s="263"/>
      <c r="E18" s="134"/>
      <c r="F18" s="165">
        <f>SUM(GASTOS!F13:F26)-GASTOS!F19</f>
        <v>0</v>
      </c>
      <c r="G18" s="180"/>
      <c r="H18" s="218">
        <v>0</v>
      </c>
      <c r="I18" s="165">
        <f>F18*H18/100+F18</f>
        <v>0</v>
      </c>
      <c r="J18" s="218">
        <v>0</v>
      </c>
      <c r="K18" s="165">
        <f>I18*J18/100+I18</f>
        <v>0</v>
      </c>
      <c r="L18" s="218">
        <v>0</v>
      </c>
      <c r="M18" s="165">
        <f>K18*L18/100+K18</f>
        <v>0</v>
      </c>
      <c r="N18" s="218">
        <v>0</v>
      </c>
      <c r="O18" s="165">
        <f>M18*N18/100+M18</f>
        <v>0</v>
      </c>
      <c r="P18" s="177"/>
      <c r="Q18" s="177"/>
      <c r="R18" s="177"/>
      <c r="S18" s="177"/>
      <c r="T18" s="177"/>
      <c r="U18" s="177"/>
      <c r="V18" s="177"/>
      <c r="W18" s="177"/>
      <c r="X18" s="177"/>
      <c r="Y18" s="177"/>
      <c r="Z18" s="177"/>
      <c r="AA18" s="153"/>
      <c r="AB18" s="153"/>
    </row>
    <row r="19" spans="1:28" ht="13.5" customHeight="1">
      <c r="A19" s="39"/>
      <c r="B19" s="262" t="s">
        <v>170</v>
      </c>
      <c r="C19" s="263"/>
      <c r="D19" s="263"/>
      <c r="E19" s="134"/>
      <c r="F19" s="165">
        <f>GASTOS!F19</f>
        <v>0</v>
      </c>
      <c r="G19" s="180"/>
      <c r="H19" s="218">
        <v>0</v>
      </c>
      <c r="I19" s="165">
        <f>F19*H19/100+F19</f>
        <v>0</v>
      </c>
      <c r="J19" s="218">
        <v>0</v>
      </c>
      <c r="K19" s="165">
        <f>I19*J19/100+I19</f>
        <v>0</v>
      </c>
      <c r="L19" s="218">
        <v>0</v>
      </c>
      <c r="M19" s="165">
        <f>K19*L19/100+K19</f>
        <v>0</v>
      </c>
      <c r="N19" s="218">
        <v>0</v>
      </c>
      <c r="O19" s="165">
        <f>M19*N19/100+M19</f>
        <v>0</v>
      </c>
      <c r="P19" s="177"/>
      <c r="Q19" s="177"/>
      <c r="R19" s="177"/>
      <c r="S19" s="177"/>
      <c r="T19" s="177"/>
      <c r="U19" s="177"/>
      <c r="V19" s="177"/>
      <c r="W19" s="177"/>
      <c r="X19" s="177"/>
      <c r="Y19" s="177"/>
      <c r="Z19" s="177"/>
      <c r="AA19" s="153"/>
      <c r="AB19" s="153"/>
    </row>
    <row r="20" spans="1:28" ht="13.5" customHeight="1">
      <c r="A20" s="39"/>
      <c r="B20" s="262" t="s">
        <v>166</v>
      </c>
      <c r="C20" s="263"/>
      <c r="D20" s="263"/>
      <c r="E20" s="134"/>
      <c r="F20" s="165">
        <f>BANC1!G33</f>
        <v>0</v>
      </c>
      <c r="G20" s="180"/>
      <c r="H20" s="217"/>
      <c r="I20" s="165">
        <f>SUM(BANC1!D34:D45)</f>
        <v>0</v>
      </c>
      <c r="J20" s="169"/>
      <c r="K20" s="165">
        <f>SUM(BANC1!D46:D57)</f>
        <v>0</v>
      </c>
      <c r="L20" s="169"/>
      <c r="M20" s="165">
        <f>SUM(BANC1!D58:D69)</f>
        <v>0</v>
      </c>
      <c r="N20" s="206"/>
      <c r="O20" s="165">
        <f>SUM(BANC1!D70:D81)</f>
        <v>0</v>
      </c>
      <c r="P20" s="177"/>
      <c r="Q20" s="177"/>
      <c r="R20" s="177"/>
      <c r="S20" s="177"/>
      <c r="T20" s="177"/>
      <c r="U20" s="177"/>
      <c r="V20" s="177"/>
      <c r="W20" s="177"/>
      <c r="X20" s="177"/>
      <c r="Y20" s="177"/>
      <c r="Z20" s="177"/>
      <c r="AA20" s="153"/>
      <c r="AB20" s="153"/>
    </row>
    <row r="21" spans="1:28" ht="13.5" customHeight="1">
      <c r="A21" s="39"/>
      <c r="B21" s="262" t="s">
        <v>167</v>
      </c>
      <c r="C21" s="263"/>
      <c r="D21" s="263"/>
      <c r="E21" s="134"/>
      <c r="F21" s="165">
        <f>SUM(BANC2!D22:D33)</f>
        <v>0</v>
      </c>
      <c r="G21" s="180"/>
      <c r="H21" s="169"/>
      <c r="I21" s="165">
        <f>SUM(BANC2!D34:D45)</f>
        <v>0</v>
      </c>
      <c r="J21" s="169"/>
      <c r="K21" s="165">
        <f>SUM(BANC2!D46:D57)</f>
        <v>0</v>
      </c>
      <c r="L21" s="169"/>
      <c r="M21" s="165">
        <f>SUM(BANC2!D58:D69)</f>
        <v>0</v>
      </c>
      <c r="N21" s="206"/>
      <c r="O21" s="165">
        <f>SUM(BANC2!D70:D81)</f>
        <v>0</v>
      </c>
      <c r="P21" s="177"/>
      <c r="Q21" s="177"/>
      <c r="R21" s="177"/>
      <c r="S21" s="177"/>
      <c r="T21" s="177"/>
      <c r="U21" s="177"/>
      <c r="V21" s="177"/>
      <c r="W21" s="177"/>
      <c r="X21" s="177"/>
      <c r="Y21" s="177"/>
      <c r="Z21" s="177"/>
      <c r="AA21" s="153"/>
      <c r="AB21" s="153"/>
    </row>
    <row r="22" spans="1:28" ht="13.5" customHeight="1">
      <c r="A22" s="39"/>
      <c r="B22" s="262" t="s">
        <v>222</v>
      </c>
      <c r="C22" s="263"/>
      <c r="D22" s="263"/>
      <c r="E22" s="134"/>
      <c r="F22" s="165">
        <f>PLANES!E28*PLANES!H28/100</f>
        <v>0</v>
      </c>
      <c r="G22" s="180"/>
      <c r="H22" s="169"/>
      <c r="I22" s="495">
        <v>0</v>
      </c>
      <c r="J22" s="169"/>
      <c r="K22" s="495">
        <v>0</v>
      </c>
      <c r="L22" s="169"/>
      <c r="M22" s="495">
        <v>0</v>
      </c>
      <c r="N22" s="169"/>
      <c r="O22" s="495">
        <v>0</v>
      </c>
      <c r="P22" s="177"/>
      <c r="Q22" s="177"/>
      <c r="R22" s="177"/>
      <c r="S22" s="177"/>
      <c r="T22" s="177"/>
      <c r="U22" s="177"/>
      <c r="V22" s="177"/>
      <c r="W22" s="177"/>
      <c r="X22" s="177"/>
      <c r="Y22" s="177"/>
      <c r="Z22" s="177"/>
      <c r="AA22" s="153"/>
      <c r="AB22" s="153"/>
    </row>
    <row r="23" spans="1:28" ht="13.5" customHeight="1">
      <c r="A23" s="39"/>
      <c r="B23" s="262" t="s">
        <v>169</v>
      </c>
      <c r="C23" s="263"/>
      <c r="D23" s="263"/>
      <c r="E23" s="133"/>
      <c r="F23" s="165">
        <f>PLANES!I17</f>
        <v>0</v>
      </c>
      <c r="G23" s="180"/>
      <c r="H23" s="169"/>
      <c r="I23" s="165">
        <f>PLANES!J17</f>
        <v>0</v>
      </c>
      <c r="J23" s="169"/>
      <c r="K23" s="165">
        <f>PLANES!K17</f>
        <v>0</v>
      </c>
      <c r="L23" s="169"/>
      <c r="M23" s="165">
        <f>PLANES!L17</f>
        <v>0</v>
      </c>
      <c r="N23" s="206"/>
      <c r="O23" s="165">
        <f>PLANES!M17</f>
        <v>0</v>
      </c>
      <c r="P23" s="177"/>
      <c r="Q23" s="177"/>
      <c r="R23" s="177"/>
      <c r="S23" s="177"/>
      <c r="T23" s="177"/>
      <c r="U23" s="177"/>
      <c r="V23" s="177"/>
      <c r="W23" s="177"/>
      <c r="X23" s="177"/>
      <c r="Y23" s="177"/>
      <c r="Z23" s="177"/>
      <c r="AA23" s="153"/>
      <c r="AB23" s="153"/>
    </row>
    <row r="24" spans="1:28" ht="13.5" customHeight="1" thickBot="1">
      <c r="A24" s="39"/>
      <c r="B24" s="262" t="s">
        <v>168</v>
      </c>
      <c r="C24" s="263"/>
      <c r="D24" s="263"/>
      <c r="E24" s="134"/>
      <c r="F24" s="216">
        <v>0</v>
      </c>
      <c r="G24" s="192"/>
      <c r="H24" s="182"/>
      <c r="I24" s="216">
        <v>0</v>
      </c>
      <c r="J24" s="182"/>
      <c r="K24" s="216">
        <v>0</v>
      </c>
      <c r="L24" s="182"/>
      <c r="M24" s="216">
        <v>0</v>
      </c>
      <c r="N24" s="182"/>
      <c r="O24" s="216">
        <v>0</v>
      </c>
      <c r="P24" s="177"/>
      <c r="Q24" s="177"/>
      <c r="R24" s="177"/>
      <c r="S24" s="177"/>
      <c r="T24" s="177"/>
      <c r="U24" s="177"/>
      <c r="V24" s="177"/>
      <c r="W24" s="177"/>
      <c r="X24" s="177"/>
      <c r="Y24" s="177"/>
      <c r="Z24" s="177"/>
      <c r="AA24" s="153"/>
      <c r="AB24" s="153"/>
    </row>
    <row r="25" spans="1:28" ht="15" customHeight="1" thickBot="1">
      <c r="A25" s="39"/>
      <c r="B25" s="156"/>
      <c r="C25" s="157"/>
      <c r="D25" s="158" t="s">
        <v>173</v>
      </c>
      <c r="E25" s="159"/>
      <c r="F25" s="160">
        <f>SUM(F11:F24)</f>
        <v>0</v>
      </c>
      <c r="G25" s="181"/>
      <c r="H25" s="161"/>
      <c r="I25" s="160">
        <f>SUM(I11:I24)</f>
        <v>0</v>
      </c>
      <c r="J25" s="162"/>
      <c r="K25" s="160">
        <f>SUM(K11:K24)</f>
        <v>0</v>
      </c>
      <c r="L25" s="162"/>
      <c r="M25" s="160">
        <f>SUM(M11:M24)</f>
        <v>0</v>
      </c>
      <c r="N25" s="162"/>
      <c r="O25" s="160">
        <f>SUM(O11:O24)</f>
        <v>0</v>
      </c>
      <c r="P25" s="177"/>
      <c r="Q25" s="177"/>
      <c r="R25" s="177"/>
      <c r="S25" s="177"/>
      <c r="T25" s="177"/>
      <c r="U25" s="177"/>
      <c r="V25" s="177"/>
      <c r="W25" s="177"/>
      <c r="X25" s="177"/>
      <c r="Y25" s="177"/>
      <c r="Z25" s="177"/>
      <c r="AA25" s="153"/>
      <c r="AB25" s="153"/>
    </row>
    <row r="26" spans="1:28" ht="15" customHeight="1" thickBot="1">
      <c r="A26" s="39"/>
      <c r="B26" s="158" t="s">
        <v>172</v>
      </c>
      <c r="C26" s="163"/>
      <c r="D26" s="163"/>
      <c r="E26" s="163"/>
      <c r="F26" s="160">
        <f>F9-F25</f>
        <v>0</v>
      </c>
      <c r="G26" s="181"/>
      <c r="H26" s="161"/>
      <c r="I26" s="160">
        <f>I9-I25</f>
        <v>0</v>
      </c>
      <c r="J26" s="162"/>
      <c r="K26" s="160">
        <f>K9-K25</f>
        <v>0</v>
      </c>
      <c r="L26" s="162"/>
      <c r="M26" s="160">
        <f>M9-M25</f>
        <v>0</v>
      </c>
      <c r="N26" s="162"/>
      <c r="O26" s="160">
        <f>O9-O25</f>
        <v>0</v>
      </c>
      <c r="P26" s="177"/>
      <c r="Q26" s="177"/>
      <c r="R26" s="177"/>
      <c r="S26" s="177"/>
      <c r="T26" s="177"/>
      <c r="U26" s="177"/>
      <c r="V26" s="177"/>
      <c r="W26" s="177"/>
      <c r="X26" s="177"/>
      <c r="Y26" s="177"/>
      <c r="Z26" s="177"/>
      <c r="AA26" s="153"/>
      <c r="AB26" s="153"/>
    </row>
    <row r="27" spans="1:28" ht="19.5" customHeight="1">
      <c r="A27" s="39"/>
      <c r="B27" s="177"/>
      <c r="C27" s="177"/>
      <c r="D27" s="177"/>
      <c r="E27" s="177"/>
      <c r="F27" s="177"/>
      <c r="G27" s="177"/>
      <c r="H27" s="177"/>
      <c r="I27" s="462"/>
      <c r="J27" s="177"/>
      <c r="K27" s="177"/>
      <c r="L27" s="177"/>
      <c r="M27" s="177"/>
      <c r="N27" s="177"/>
      <c r="O27" s="177"/>
      <c r="P27" s="177"/>
      <c r="Q27" s="177"/>
      <c r="R27" s="177"/>
      <c r="S27" s="177"/>
      <c r="T27" s="177"/>
      <c r="U27" s="177"/>
      <c r="V27" s="177"/>
      <c r="W27" s="177"/>
      <c r="X27" s="177"/>
      <c r="Y27" s="177"/>
      <c r="Z27" s="177"/>
      <c r="AA27" s="153"/>
      <c r="AB27" s="153"/>
    </row>
    <row r="28" spans="1:26" ht="12.7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ht="12.7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ht="12.7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ht="12.7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ht="12.7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2.7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2.7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2.7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2.7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2.7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2.7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2.7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2.7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sheetData>
  <sheetProtection sheet="1" objects="1" scenarios="1"/>
  <printOptions horizontalCentered="1" verticalCentered="1"/>
  <pageMargins left="0.75" right="0.75" top="1" bottom="1" header="0" footer="0"/>
  <pageSetup horizontalDpi="360" verticalDpi="360" orientation="portrait" paperSize="9" scale="90" r:id="rId4"/>
  <drawing r:id="rId3"/>
  <legacyDrawing r:id="rId2"/>
</worksheet>
</file>

<file path=xl/worksheets/sheet9.xml><?xml version="1.0" encoding="utf-8"?>
<worksheet xmlns="http://schemas.openxmlformats.org/spreadsheetml/2006/main" xmlns:r="http://schemas.openxmlformats.org/officeDocument/2006/relationships">
  <sheetPr codeName="Hoja9"/>
  <dimension ref="A1:G357"/>
  <sheetViews>
    <sheetView showGridLines="0" workbookViewId="0" topLeftCell="A1">
      <selection activeCell="D7" sqref="D7"/>
    </sheetView>
  </sheetViews>
  <sheetFormatPr defaultColWidth="11.421875" defaultRowHeight="12.75"/>
  <cols>
    <col min="1" max="1" width="4.7109375" style="58" customWidth="1"/>
    <col min="2" max="2" width="18.140625" style="58" customWidth="1"/>
    <col min="3" max="3" width="15.7109375" style="58" customWidth="1"/>
    <col min="4" max="4" width="13.7109375" style="58" customWidth="1"/>
    <col min="5" max="5" width="13.57421875" style="58" customWidth="1"/>
    <col min="6" max="6" width="12.7109375" style="58" customWidth="1"/>
    <col min="7" max="7" width="13.00390625" style="58" customWidth="1"/>
    <col min="8" max="16384" width="11.421875" style="58" customWidth="1"/>
  </cols>
  <sheetData>
    <row r="1" spans="1:7" ht="23.25">
      <c r="A1" s="56" t="s">
        <v>101</v>
      </c>
      <c r="B1" s="57"/>
      <c r="C1" s="57"/>
      <c r="D1" s="57"/>
      <c r="E1" s="57"/>
      <c r="F1" s="57"/>
      <c r="G1" s="57"/>
    </row>
    <row r="2" spans="1:7" ht="12.75">
      <c r="A2" s="59"/>
      <c r="B2" s="59" t="s">
        <v>102</v>
      </c>
      <c r="C2" s="59"/>
      <c r="D2" s="59"/>
      <c r="E2" s="59"/>
      <c r="F2" s="59"/>
      <c r="G2" s="59"/>
    </row>
    <row r="3" spans="1:7" ht="12.75">
      <c r="A3" s="59"/>
      <c r="B3" s="60" t="s">
        <v>103</v>
      </c>
      <c r="C3" s="59"/>
      <c r="D3" s="59"/>
      <c r="E3" s="59"/>
      <c r="F3" s="59"/>
      <c r="G3" s="59"/>
    </row>
    <row r="4" spans="1:7" ht="13.5" thickBot="1">
      <c r="A4" s="59"/>
      <c r="B4" s="60" t="s">
        <v>104</v>
      </c>
      <c r="C4" s="59"/>
      <c r="D4" s="59"/>
      <c r="E4" s="59"/>
      <c r="F4" s="59"/>
      <c r="G4" s="59"/>
    </row>
    <row r="5" spans="1:7" ht="24" thickTop="1">
      <c r="A5" s="61" t="s">
        <v>105</v>
      </c>
      <c r="B5" s="62"/>
      <c r="C5" s="63"/>
      <c r="D5" s="64"/>
      <c r="E5" s="64"/>
      <c r="F5" s="64"/>
      <c r="G5" s="64"/>
    </row>
    <row r="6" spans="1:7" ht="12.75">
      <c r="A6" s="65" t="s">
        <v>106</v>
      </c>
      <c r="B6" s="66"/>
      <c r="C6" s="67"/>
      <c r="D6" s="68"/>
      <c r="E6" s="69" t="s">
        <v>107</v>
      </c>
      <c r="F6" s="70"/>
      <c r="G6" s="70"/>
    </row>
    <row r="7" spans="1:7" ht="12.75">
      <c r="A7" s="71"/>
      <c r="B7" s="72" t="s">
        <v>108</v>
      </c>
      <c r="C7" s="188">
        <f>PLANES!E23</f>
        <v>0</v>
      </c>
      <c r="D7" s="68"/>
      <c r="E7" s="68"/>
      <c r="F7" s="73" t="s">
        <v>109</v>
      </c>
      <c r="G7" s="74"/>
    </row>
    <row r="8" spans="1:7" ht="12.75">
      <c r="A8" s="71"/>
      <c r="B8" s="72" t="s">
        <v>110</v>
      </c>
      <c r="C8" s="189">
        <f>PLANES!H23/100</f>
        <v>0.06</v>
      </c>
      <c r="D8" s="68"/>
      <c r="E8" s="68"/>
      <c r="F8" s="73" t="s">
        <v>111</v>
      </c>
      <c r="G8" s="75">
        <v>1</v>
      </c>
    </row>
    <row r="9" spans="1:7" ht="12.75">
      <c r="A9" s="71"/>
      <c r="B9" s="72" t="s">
        <v>112</v>
      </c>
      <c r="C9" s="190">
        <f>IF(PLANES!F23=0,1,PLANES!F23)</f>
        <v>15</v>
      </c>
      <c r="D9" s="68"/>
      <c r="E9" s="68"/>
      <c r="F9" s="68"/>
      <c r="G9" s="68"/>
    </row>
    <row r="10" spans="1:7" ht="15.75">
      <c r="A10" s="71"/>
      <c r="B10" s="72" t="s">
        <v>113</v>
      </c>
      <c r="C10" s="190">
        <f>IF(PLANES!G23=0,1,PLANES!G23)</f>
        <v>12</v>
      </c>
      <c r="D10" s="279" t="s">
        <v>236</v>
      </c>
      <c r="E10" s="152"/>
      <c r="F10" s="152"/>
      <c r="G10" s="68"/>
    </row>
    <row r="11" spans="1:7" ht="12.75">
      <c r="A11" s="71"/>
      <c r="B11" s="72" t="s">
        <v>114</v>
      </c>
      <c r="C11" s="191">
        <f>PLANES!I23</f>
        <v>36556</v>
      </c>
      <c r="D11" s="68"/>
      <c r="E11" s="68"/>
      <c r="F11" s="68"/>
      <c r="G11" s="68"/>
    </row>
    <row r="12" spans="1:7" ht="12.75">
      <c r="A12" s="76" t="s">
        <v>115</v>
      </c>
      <c r="B12" s="77"/>
      <c r="C12" s="78"/>
      <c r="D12" s="70"/>
      <c r="E12" s="70"/>
      <c r="F12" s="70"/>
      <c r="G12" s="70"/>
    </row>
    <row r="13" spans="1:7" ht="12.75">
      <c r="A13" s="79"/>
      <c r="B13" s="80" t="s">
        <v>116</v>
      </c>
      <c r="C13" s="81"/>
      <c r="D13" s="82" t="s">
        <v>117</v>
      </c>
      <c r="E13" s="59"/>
      <c r="F13" s="59"/>
      <c r="G13" s="59"/>
    </row>
    <row r="14" spans="1:7" ht="13.5" thickBot="1">
      <c r="A14" s="83"/>
      <c r="B14" s="84" t="s">
        <v>118</v>
      </c>
      <c r="C14" s="85">
        <f>PMT(Tasa_periódica,Total_de_pagos,-Monto_préstamo)</f>
        <v>0</v>
      </c>
      <c r="D14" s="82" t="s">
        <v>119</v>
      </c>
      <c r="E14" s="59"/>
      <c r="F14" s="59"/>
      <c r="G14" s="59"/>
    </row>
    <row r="15" spans="1:7" ht="13.5" thickTop="1">
      <c r="A15" s="86" t="s">
        <v>120</v>
      </c>
      <c r="B15" s="64"/>
      <c r="C15" s="64"/>
      <c r="D15" s="64"/>
      <c r="E15" s="64"/>
      <c r="F15" s="64"/>
      <c r="G15" s="64"/>
    </row>
    <row r="16" spans="1:7" ht="12.75">
      <c r="A16" s="68"/>
      <c r="B16" s="87" t="s">
        <v>121</v>
      </c>
      <c r="C16" s="88">
        <f>IF(Pago_introducido=0,Pago_calculado,Pago_introducido)</f>
        <v>0</v>
      </c>
      <c r="D16" s="68"/>
      <c r="E16" s="68"/>
      <c r="F16" s="87" t="str">
        <f>"Saldo inicial antes del pago: "&amp;TEXT(Núm_primer_pago,"0")&amp;":"</f>
        <v>Saldo inicial antes del pago: 1:</v>
      </c>
      <c r="G16" s="89">
        <f>FV(Tasa_interés_anual/Pagos_por_año,Núm_primer_pago-1,Pago_a_usar,-Monto_préstamo)</f>
        <v>0</v>
      </c>
    </row>
    <row r="17" spans="1:7" ht="12.75">
      <c r="A17" s="68"/>
      <c r="B17" s="87" t="s">
        <v>122</v>
      </c>
      <c r="C17" s="90">
        <f>IF(G7=0,IF(G8=0,1,G8),1+C10*(YEAR(G7)-YEAR(C11))+INT(C10*(MONTH(G7)-MONTH(C11))/12)+IF(DAY(G7)&gt;DAY(C11),1))</f>
        <v>1</v>
      </c>
      <c r="D17" s="68"/>
      <c r="E17" s="68"/>
      <c r="F17" s="87" t="str">
        <f>"Interés acumulado antes del pago: "&amp;TEXT(Núm_primer_pago,"0")&amp;":"</f>
        <v>Interés acumulado antes del pago: 1:</v>
      </c>
      <c r="G17" s="89">
        <f>Pago_a_usar*(Núm_primer_pago-1)-(Monto_préstamo-Saldo_inicial_tabla)</f>
        <v>0</v>
      </c>
    </row>
    <row r="18" spans="1:7" ht="23.25">
      <c r="A18" s="91" t="s">
        <v>123</v>
      </c>
      <c r="B18" s="70"/>
      <c r="C18" s="70"/>
      <c r="D18" s="70"/>
      <c r="E18" s="70"/>
      <c r="F18" s="70"/>
      <c r="G18" s="70"/>
    </row>
    <row r="19" ht="13.5" thickBot="1"/>
    <row r="20" spans="1:7" ht="13.5" thickTop="1">
      <c r="A20" s="92"/>
      <c r="B20" s="93" t="s">
        <v>124</v>
      </c>
      <c r="C20" s="94" t="s">
        <v>125</v>
      </c>
      <c r="D20" s="94"/>
      <c r="E20" s="94"/>
      <c r="F20" s="94" t="s">
        <v>125</v>
      </c>
      <c r="G20" s="95" t="s">
        <v>126</v>
      </c>
    </row>
    <row r="21" spans="1:7" ht="13.5" thickBot="1">
      <c r="A21" s="96" t="s">
        <v>127</v>
      </c>
      <c r="B21" s="97" t="s">
        <v>128</v>
      </c>
      <c r="C21" s="98" t="s">
        <v>129</v>
      </c>
      <c r="D21" s="98" t="s">
        <v>126</v>
      </c>
      <c r="E21" s="98" t="s">
        <v>130</v>
      </c>
      <c r="F21" s="98" t="s">
        <v>131</v>
      </c>
      <c r="G21" s="99" t="s">
        <v>132</v>
      </c>
    </row>
    <row r="22" spans="1:7" ht="12.75">
      <c r="A22" s="100">
        <f>IF(Núm_primer_pago&lt;Total_de_pagos,Núm_primer_pago,"")</f>
        <v>1</v>
      </c>
      <c r="B22" s="101">
        <f aca="true" t="shared" si="0" ref="B22:B85">Mostrar.fecha</f>
        <v>36556</v>
      </c>
      <c r="C22" s="102">
        <f>IF(A22&lt;&gt;"",IF(Saldo_inicial_tabla&lt;0,0,Saldo_inicial_tabla),"")</f>
        <v>0</v>
      </c>
      <c r="D22" s="103">
        <f aca="true" t="shared" si="1" ref="D22:D85">Interés</f>
        <v>0</v>
      </c>
      <c r="E22" s="104">
        <f aca="true" t="shared" si="2" ref="E22:E85">Capital</f>
        <v>0</v>
      </c>
      <c r="F22" s="102">
        <f aca="true" t="shared" si="3" ref="F22:F85">Saldo.final</f>
        <v>0</v>
      </c>
      <c r="G22" s="105">
        <f>IF(A22&lt;&gt;"",D22+Interés_previo_tabla,"")</f>
        <v>0</v>
      </c>
    </row>
    <row r="23" spans="1:7" ht="12.75">
      <c r="A23" s="100">
        <f aca="true" t="shared" si="4" ref="A23:A86">Núm.pago</f>
        <v>2</v>
      </c>
      <c r="B23" s="101">
        <f t="shared" si="0"/>
        <v>36587</v>
      </c>
      <c r="C23" s="102">
        <f aca="true" t="shared" si="5" ref="C23:C86">Saldo.inicial</f>
        <v>0</v>
      </c>
      <c r="D23" s="103">
        <f t="shared" si="1"/>
        <v>0</v>
      </c>
      <c r="E23" s="104">
        <f t="shared" si="2"/>
        <v>0</v>
      </c>
      <c r="F23" s="102">
        <f t="shared" si="3"/>
        <v>0</v>
      </c>
      <c r="G23" s="105">
        <f aca="true" t="shared" si="6" ref="G23:G86">Interés.acumulado</f>
        <v>0</v>
      </c>
    </row>
    <row r="24" spans="1:7" ht="12.75">
      <c r="A24" s="100">
        <f t="shared" si="4"/>
        <v>3</v>
      </c>
      <c r="B24" s="101">
        <f t="shared" si="0"/>
        <v>36616</v>
      </c>
      <c r="C24" s="102">
        <f t="shared" si="5"/>
        <v>0</v>
      </c>
      <c r="D24" s="103">
        <f t="shared" si="1"/>
        <v>0</v>
      </c>
      <c r="E24" s="104">
        <f t="shared" si="2"/>
        <v>0</v>
      </c>
      <c r="F24" s="102">
        <f t="shared" si="3"/>
        <v>0</v>
      </c>
      <c r="G24" s="105">
        <f t="shared" si="6"/>
        <v>0</v>
      </c>
    </row>
    <row r="25" spans="1:7" ht="12.75">
      <c r="A25" s="100">
        <f t="shared" si="4"/>
        <v>4</v>
      </c>
      <c r="B25" s="101">
        <f t="shared" si="0"/>
        <v>36647</v>
      </c>
      <c r="C25" s="102">
        <f t="shared" si="5"/>
        <v>0</v>
      </c>
      <c r="D25" s="103">
        <f t="shared" si="1"/>
        <v>0</v>
      </c>
      <c r="E25" s="104">
        <f t="shared" si="2"/>
        <v>0</v>
      </c>
      <c r="F25" s="102">
        <f t="shared" si="3"/>
        <v>0</v>
      </c>
      <c r="G25" s="105">
        <f t="shared" si="6"/>
        <v>0</v>
      </c>
    </row>
    <row r="26" spans="1:7" ht="12.75">
      <c r="A26" s="100">
        <f t="shared" si="4"/>
        <v>5</v>
      </c>
      <c r="B26" s="101">
        <f t="shared" si="0"/>
        <v>36677</v>
      </c>
      <c r="C26" s="102">
        <f t="shared" si="5"/>
        <v>0</v>
      </c>
      <c r="D26" s="103">
        <f t="shared" si="1"/>
        <v>0</v>
      </c>
      <c r="E26" s="104">
        <f t="shared" si="2"/>
        <v>0</v>
      </c>
      <c r="F26" s="102">
        <f t="shared" si="3"/>
        <v>0</v>
      </c>
      <c r="G26" s="105">
        <f t="shared" si="6"/>
        <v>0</v>
      </c>
    </row>
    <row r="27" spans="1:7" ht="12.75">
      <c r="A27" s="100">
        <f t="shared" si="4"/>
        <v>6</v>
      </c>
      <c r="B27" s="101">
        <f t="shared" si="0"/>
        <v>36708</v>
      </c>
      <c r="C27" s="102">
        <f t="shared" si="5"/>
        <v>0</v>
      </c>
      <c r="D27" s="103">
        <f t="shared" si="1"/>
        <v>0</v>
      </c>
      <c r="E27" s="104">
        <f t="shared" si="2"/>
        <v>0</v>
      </c>
      <c r="F27" s="102">
        <f t="shared" si="3"/>
        <v>0</v>
      </c>
      <c r="G27" s="105">
        <f t="shared" si="6"/>
        <v>0</v>
      </c>
    </row>
    <row r="28" spans="1:7" ht="12.75">
      <c r="A28" s="100">
        <f t="shared" si="4"/>
        <v>7</v>
      </c>
      <c r="B28" s="101">
        <f t="shared" si="0"/>
        <v>36738</v>
      </c>
      <c r="C28" s="102">
        <f t="shared" si="5"/>
        <v>0</v>
      </c>
      <c r="D28" s="103">
        <f t="shared" si="1"/>
        <v>0</v>
      </c>
      <c r="E28" s="104">
        <f t="shared" si="2"/>
        <v>0</v>
      </c>
      <c r="F28" s="102">
        <f t="shared" si="3"/>
        <v>0</v>
      </c>
      <c r="G28" s="105">
        <f t="shared" si="6"/>
        <v>0</v>
      </c>
    </row>
    <row r="29" spans="1:7" ht="12.75">
      <c r="A29" s="100">
        <f t="shared" si="4"/>
        <v>8</v>
      </c>
      <c r="B29" s="101">
        <f t="shared" si="0"/>
        <v>36769</v>
      </c>
      <c r="C29" s="102">
        <f t="shared" si="5"/>
        <v>0</v>
      </c>
      <c r="D29" s="103">
        <f t="shared" si="1"/>
        <v>0</v>
      </c>
      <c r="E29" s="104">
        <f t="shared" si="2"/>
        <v>0</v>
      </c>
      <c r="F29" s="102">
        <f t="shared" si="3"/>
        <v>0</v>
      </c>
      <c r="G29" s="105">
        <f t="shared" si="6"/>
        <v>0</v>
      </c>
    </row>
    <row r="30" spans="1:7" ht="12.75">
      <c r="A30" s="100">
        <f t="shared" si="4"/>
        <v>9</v>
      </c>
      <c r="B30" s="101">
        <f t="shared" si="0"/>
        <v>36800</v>
      </c>
      <c r="C30" s="102">
        <f t="shared" si="5"/>
        <v>0</v>
      </c>
      <c r="D30" s="103">
        <f t="shared" si="1"/>
        <v>0</v>
      </c>
      <c r="E30" s="104">
        <f t="shared" si="2"/>
        <v>0</v>
      </c>
      <c r="F30" s="102">
        <f t="shared" si="3"/>
        <v>0</v>
      </c>
      <c r="G30" s="105">
        <f t="shared" si="6"/>
        <v>0</v>
      </c>
    </row>
    <row r="31" spans="1:7" ht="12.75">
      <c r="A31" s="100">
        <f t="shared" si="4"/>
        <v>10</v>
      </c>
      <c r="B31" s="101">
        <f t="shared" si="0"/>
        <v>36830</v>
      </c>
      <c r="C31" s="102">
        <f t="shared" si="5"/>
        <v>0</v>
      </c>
      <c r="D31" s="103">
        <f t="shared" si="1"/>
        <v>0</v>
      </c>
      <c r="E31" s="104">
        <f t="shared" si="2"/>
        <v>0</v>
      </c>
      <c r="F31" s="102">
        <f t="shared" si="3"/>
        <v>0</v>
      </c>
      <c r="G31" s="105">
        <f t="shared" si="6"/>
        <v>0</v>
      </c>
    </row>
    <row r="32" spans="1:7" ht="12.75">
      <c r="A32" s="100">
        <f t="shared" si="4"/>
        <v>11</v>
      </c>
      <c r="B32" s="101">
        <f t="shared" si="0"/>
        <v>36861</v>
      </c>
      <c r="C32" s="102">
        <f t="shared" si="5"/>
        <v>0</v>
      </c>
      <c r="D32" s="103">
        <f t="shared" si="1"/>
        <v>0</v>
      </c>
      <c r="E32" s="104">
        <f t="shared" si="2"/>
        <v>0</v>
      </c>
      <c r="F32" s="102">
        <f t="shared" si="3"/>
        <v>0</v>
      </c>
      <c r="G32" s="105">
        <f t="shared" si="6"/>
        <v>0</v>
      </c>
    </row>
    <row r="33" spans="1:7" ht="12.75">
      <c r="A33" s="106">
        <f t="shared" si="4"/>
        <v>12</v>
      </c>
      <c r="B33" s="107">
        <f t="shared" si="0"/>
        <v>36891</v>
      </c>
      <c r="C33" s="108">
        <f t="shared" si="5"/>
        <v>0</v>
      </c>
      <c r="D33" s="109">
        <f t="shared" si="1"/>
        <v>0</v>
      </c>
      <c r="E33" s="110">
        <f t="shared" si="2"/>
        <v>0</v>
      </c>
      <c r="F33" s="108">
        <f t="shared" si="3"/>
        <v>0</v>
      </c>
      <c r="G33" s="111">
        <f t="shared" si="6"/>
        <v>0</v>
      </c>
    </row>
    <row r="34" spans="1:7" ht="12.75">
      <c r="A34" s="100">
        <f t="shared" si="4"/>
        <v>13</v>
      </c>
      <c r="B34" s="101">
        <f t="shared" si="0"/>
        <v>36922</v>
      </c>
      <c r="C34" s="102">
        <f t="shared" si="5"/>
        <v>0</v>
      </c>
      <c r="D34" s="103">
        <f t="shared" si="1"/>
        <v>0</v>
      </c>
      <c r="E34" s="104">
        <f t="shared" si="2"/>
        <v>0</v>
      </c>
      <c r="F34" s="102">
        <f t="shared" si="3"/>
        <v>0</v>
      </c>
      <c r="G34" s="105">
        <f t="shared" si="6"/>
        <v>0</v>
      </c>
    </row>
    <row r="35" spans="1:7" ht="12.75">
      <c r="A35" s="100">
        <f t="shared" si="4"/>
        <v>14</v>
      </c>
      <c r="B35" s="101">
        <f t="shared" si="0"/>
        <v>36953</v>
      </c>
      <c r="C35" s="102">
        <f t="shared" si="5"/>
        <v>0</v>
      </c>
      <c r="D35" s="103">
        <f t="shared" si="1"/>
        <v>0</v>
      </c>
      <c r="E35" s="104">
        <f t="shared" si="2"/>
        <v>0</v>
      </c>
      <c r="F35" s="102">
        <f t="shared" si="3"/>
        <v>0</v>
      </c>
      <c r="G35" s="105">
        <f t="shared" si="6"/>
        <v>0</v>
      </c>
    </row>
    <row r="36" spans="1:7" ht="12.75">
      <c r="A36" s="100">
        <f t="shared" si="4"/>
        <v>15</v>
      </c>
      <c r="B36" s="101">
        <f t="shared" si="0"/>
        <v>36981</v>
      </c>
      <c r="C36" s="102">
        <f t="shared" si="5"/>
        <v>0</v>
      </c>
      <c r="D36" s="103">
        <f t="shared" si="1"/>
        <v>0</v>
      </c>
      <c r="E36" s="104">
        <f t="shared" si="2"/>
        <v>0</v>
      </c>
      <c r="F36" s="102">
        <f t="shared" si="3"/>
        <v>0</v>
      </c>
      <c r="G36" s="105">
        <f t="shared" si="6"/>
        <v>0</v>
      </c>
    </row>
    <row r="37" spans="1:7" ht="12.75">
      <c r="A37" s="100">
        <f t="shared" si="4"/>
        <v>16</v>
      </c>
      <c r="B37" s="101">
        <f t="shared" si="0"/>
        <v>37012</v>
      </c>
      <c r="C37" s="102">
        <f t="shared" si="5"/>
        <v>0</v>
      </c>
      <c r="D37" s="103">
        <f t="shared" si="1"/>
        <v>0</v>
      </c>
      <c r="E37" s="104">
        <f t="shared" si="2"/>
        <v>0</v>
      </c>
      <c r="F37" s="102">
        <f t="shared" si="3"/>
        <v>0</v>
      </c>
      <c r="G37" s="105">
        <f t="shared" si="6"/>
        <v>0</v>
      </c>
    </row>
    <row r="38" spans="1:7" ht="12.75">
      <c r="A38" s="100">
        <f t="shared" si="4"/>
        <v>17</v>
      </c>
      <c r="B38" s="101">
        <f t="shared" si="0"/>
        <v>37042</v>
      </c>
      <c r="C38" s="102">
        <f t="shared" si="5"/>
        <v>0</v>
      </c>
      <c r="D38" s="103">
        <f t="shared" si="1"/>
        <v>0</v>
      </c>
      <c r="E38" s="104">
        <f t="shared" si="2"/>
        <v>0</v>
      </c>
      <c r="F38" s="102">
        <f t="shared" si="3"/>
        <v>0</v>
      </c>
      <c r="G38" s="105">
        <f t="shared" si="6"/>
        <v>0</v>
      </c>
    </row>
    <row r="39" spans="1:7" ht="12.75">
      <c r="A39" s="100">
        <f t="shared" si="4"/>
        <v>18</v>
      </c>
      <c r="B39" s="101">
        <f t="shared" si="0"/>
        <v>37073</v>
      </c>
      <c r="C39" s="102">
        <f t="shared" si="5"/>
        <v>0</v>
      </c>
      <c r="D39" s="103">
        <f t="shared" si="1"/>
        <v>0</v>
      </c>
      <c r="E39" s="104">
        <f t="shared" si="2"/>
        <v>0</v>
      </c>
      <c r="F39" s="102">
        <f t="shared" si="3"/>
        <v>0</v>
      </c>
      <c r="G39" s="105">
        <f t="shared" si="6"/>
        <v>0</v>
      </c>
    </row>
    <row r="40" spans="1:7" ht="12.75">
      <c r="A40" s="100">
        <f t="shared" si="4"/>
        <v>19</v>
      </c>
      <c r="B40" s="101">
        <f t="shared" si="0"/>
        <v>37103</v>
      </c>
      <c r="C40" s="102">
        <f t="shared" si="5"/>
        <v>0</v>
      </c>
      <c r="D40" s="103">
        <f t="shared" si="1"/>
        <v>0</v>
      </c>
      <c r="E40" s="104">
        <f t="shared" si="2"/>
        <v>0</v>
      </c>
      <c r="F40" s="102">
        <f t="shared" si="3"/>
        <v>0</v>
      </c>
      <c r="G40" s="105">
        <f t="shared" si="6"/>
        <v>0</v>
      </c>
    </row>
    <row r="41" spans="1:7" ht="12.75">
      <c r="A41" s="100">
        <f t="shared" si="4"/>
        <v>20</v>
      </c>
      <c r="B41" s="101">
        <f t="shared" si="0"/>
        <v>37134</v>
      </c>
      <c r="C41" s="102">
        <f t="shared" si="5"/>
        <v>0</v>
      </c>
      <c r="D41" s="103">
        <f t="shared" si="1"/>
        <v>0</v>
      </c>
      <c r="E41" s="104">
        <f t="shared" si="2"/>
        <v>0</v>
      </c>
      <c r="F41" s="102">
        <f t="shared" si="3"/>
        <v>0</v>
      </c>
      <c r="G41" s="105">
        <f t="shared" si="6"/>
        <v>0</v>
      </c>
    </row>
    <row r="42" spans="1:7" ht="12.75">
      <c r="A42" s="100">
        <f t="shared" si="4"/>
        <v>21</v>
      </c>
      <c r="B42" s="101">
        <f t="shared" si="0"/>
        <v>37165</v>
      </c>
      <c r="C42" s="102">
        <f t="shared" si="5"/>
        <v>0</v>
      </c>
      <c r="D42" s="103">
        <f t="shared" si="1"/>
        <v>0</v>
      </c>
      <c r="E42" s="104">
        <f t="shared" si="2"/>
        <v>0</v>
      </c>
      <c r="F42" s="102">
        <f t="shared" si="3"/>
        <v>0</v>
      </c>
      <c r="G42" s="105">
        <f t="shared" si="6"/>
        <v>0</v>
      </c>
    </row>
    <row r="43" spans="1:7" ht="12.75">
      <c r="A43" s="100">
        <f t="shared" si="4"/>
        <v>22</v>
      </c>
      <c r="B43" s="101">
        <f t="shared" si="0"/>
        <v>37195</v>
      </c>
      <c r="C43" s="102">
        <f t="shared" si="5"/>
        <v>0</v>
      </c>
      <c r="D43" s="103">
        <f t="shared" si="1"/>
        <v>0</v>
      </c>
      <c r="E43" s="104">
        <f t="shared" si="2"/>
        <v>0</v>
      </c>
      <c r="F43" s="102">
        <f t="shared" si="3"/>
        <v>0</v>
      </c>
      <c r="G43" s="105">
        <f t="shared" si="6"/>
        <v>0</v>
      </c>
    </row>
    <row r="44" spans="1:7" ht="12.75">
      <c r="A44" s="100">
        <f t="shared" si="4"/>
        <v>23</v>
      </c>
      <c r="B44" s="101">
        <f t="shared" si="0"/>
        <v>37226</v>
      </c>
      <c r="C44" s="102">
        <f t="shared" si="5"/>
        <v>0</v>
      </c>
      <c r="D44" s="103">
        <f t="shared" si="1"/>
        <v>0</v>
      </c>
      <c r="E44" s="104">
        <f t="shared" si="2"/>
        <v>0</v>
      </c>
      <c r="F44" s="102">
        <f t="shared" si="3"/>
        <v>0</v>
      </c>
      <c r="G44" s="105">
        <f t="shared" si="6"/>
        <v>0</v>
      </c>
    </row>
    <row r="45" spans="1:7" ht="12.75">
      <c r="A45" s="106">
        <f t="shared" si="4"/>
        <v>24</v>
      </c>
      <c r="B45" s="107">
        <f t="shared" si="0"/>
        <v>37256</v>
      </c>
      <c r="C45" s="108">
        <f t="shared" si="5"/>
        <v>0</v>
      </c>
      <c r="D45" s="109">
        <f t="shared" si="1"/>
        <v>0</v>
      </c>
      <c r="E45" s="110">
        <f t="shared" si="2"/>
        <v>0</v>
      </c>
      <c r="F45" s="108">
        <f t="shared" si="3"/>
        <v>0</v>
      </c>
      <c r="G45" s="111">
        <f t="shared" si="6"/>
        <v>0</v>
      </c>
    </row>
    <row r="46" spans="1:7" ht="12.75">
      <c r="A46" s="100">
        <f t="shared" si="4"/>
        <v>25</v>
      </c>
      <c r="B46" s="112">
        <f t="shared" si="0"/>
        <v>37287</v>
      </c>
      <c r="C46" s="113">
        <f t="shared" si="5"/>
        <v>0</v>
      </c>
      <c r="D46" s="114">
        <f t="shared" si="1"/>
        <v>0</v>
      </c>
      <c r="E46" s="115">
        <f t="shared" si="2"/>
        <v>0</v>
      </c>
      <c r="F46" s="113">
        <f t="shared" si="3"/>
        <v>0</v>
      </c>
      <c r="G46" s="116">
        <f t="shared" si="6"/>
        <v>0</v>
      </c>
    </row>
    <row r="47" spans="1:7" ht="12.75">
      <c r="A47" s="100">
        <f t="shared" si="4"/>
        <v>26</v>
      </c>
      <c r="B47" s="112">
        <f t="shared" si="0"/>
        <v>37318</v>
      </c>
      <c r="C47" s="113">
        <f t="shared" si="5"/>
        <v>0</v>
      </c>
      <c r="D47" s="114">
        <f t="shared" si="1"/>
        <v>0</v>
      </c>
      <c r="E47" s="115">
        <f t="shared" si="2"/>
        <v>0</v>
      </c>
      <c r="F47" s="113">
        <f t="shared" si="3"/>
        <v>0</v>
      </c>
      <c r="G47" s="116">
        <f t="shared" si="6"/>
        <v>0</v>
      </c>
    </row>
    <row r="48" spans="1:7" ht="12.75">
      <c r="A48" s="100">
        <f t="shared" si="4"/>
        <v>27</v>
      </c>
      <c r="B48" s="112">
        <f t="shared" si="0"/>
        <v>37346</v>
      </c>
      <c r="C48" s="113">
        <f t="shared" si="5"/>
        <v>0</v>
      </c>
      <c r="D48" s="114">
        <f t="shared" si="1"/>
        <v>0</v>
      </c>
      <c r="E48" s="115">
        <f t="shared" si="2"/>
        <v>0</v>
      </c>
      <c r="F48" s="113">
        <f t="shared" si="3"/>
        <v>0</v>
      </c>
      <c r="G48" s="116">
        <f t="shared" si="6"/>
        <v>0</v>
      </c>
    </row>
    <row r="49" spans="1:7" ht="12.75">
      <c r="A49" s="100">
        <f t="shared" si="4"/>
        <v>28</v>
      </c>
      <c r="B49" s="112">
        <f t="shared" si="0"/>
        <v>37377</v>
      </c>
      <c r="C49" s="113">
        <f t="shared" si="5"/>
        <v>0</v>
      </c>
      <c r="D49" s="114">
        <f t="shared" si="1"/>
        <v>0</v>
      </c>
      <c r="E49" s="115">
        <f t="shared" si="2"/>
        <v>0</v>
      </c>
      <c r="F49" s="113">
        <f t="shared" si="3"/>
        <v>0</v>
      </c>
      <c r="G49" s="116">
        <f t="shared" si="6"/>
        <v>0</v>
      </c>
    </row>
    <row r="50" spans="1:7" ht="12.75">
      <c r="A50" s="100">
        <f t="shared" si="4"/>
        <v>29</v>
      </c>
      <c r="B50" s="112">
        <f t="shared" si="0"/>
        <v>37407</v>
      </c>
      <c r="C50" s="113">
        <f t="shared" si="5"/>
        <v>0</v>
      </c>
      <c r="D50" s="114">
        <f t="shared" si="1"/>
        <v>0</v>
      </c>
      <c r="E50" s="115">
        <f t="shared" si="2"/>
        <v>0</v>
      </c>
      <c r="F50" s="113">
        <f t="shared" si="3"/>
        <v>0</v>
      </c>
      <c r="G50" s="116">
        <f t="shared" si="6"/>
        <v>0</v>
      </c>
    </row>
    <row r="51" spans="1:7" ht="12.75">
      <c r="A51" s="100">
        <f t="shared" si="4"/>
        <v>30</v>
      </c>
      <c r="B51" s="112">
        <f t="shared" si="0"/>
        <v>37438</v>
      </c>
      <c r="C51" s="113">
        <f t="shared" si="5"/>
        <v>0</v>
      </c>
      <c r="D51" s="114">
        <f t="shared" si="1"/>
        <v>0</v>
      </c>
      <c r="E51" s="115">
        <f t="shared" si="2"/>
        <v>0</v>
      </c>
      <c r="F51" s="113">
        <f t="shared" si="3"/>
        <v>0</v>
      </c>
      <c r="G51" s="116">
        <f t="shared" si="6"/>
        <v>0</v>
      </c>
    </row>
    <row r="52" spans="1:7" ht="12.75">
      <c r="A52" s="100">
        <f t="shared" si="4"/>
        <v>31</v>
      </c>
      <c r="B52" s="112">
        <f t="shared" si="0"/>
        <v>37468</v>
      </c>
      <c r="C52" s="113">
        <f t="shared" si="5"/>
        <v>0</v>
      </c>
      <c r="D52" s="114">
        <f t="shared" si="1"/>
        <v>0</v>
      </c>
      <c r="E52" s="115">
        <f t="shared" si="2"/>
        <v>0</v>
      </c>
      <c r="F52" s="113">
        <f t="shared" si="3"/>
        <v>0</v>
      </c>
      <c r="G52" s="116">
        <f t="shared" si="6"/>
        <v>0</v>
      </c>
    </row>
    <row r="53" spans="1:7" ht="12.75">
      <c r="A53" s="100">
        <f t="shared" si="4"/>
        <v>32</v>
      </c>
      <c r="B53" s="112">
        <f t="shared" si="0"/>
        <v>37499</v>
      </c>
      <c r="C53" s="113">
        <f t="shared" si="5"/>
        <v>0</v>
      </c>
      <c r="D53" s="114">
        <f t="shared" si="1"/>
        <v>0</v>
      </c>
      <c r="E53" s="115">
        <f t="shared" si="2"/>
        <v>0</v>
      </c>
      <c r="F53" s="113">
        <f t="shared" si="3"/>
        <v>0</v>
      </c>
      <c r="G53" s="116">
        <f t="shared" si="6"/>
        <v>0</v>
      </c>
    </row>
    <row r="54" spans="1:7" ht="12.75">
      <c r="A54" s="100">
        <f t="shared" si="4"/>
        <v>33</v>
      </c>
      <c r="B54" s="112">
        <f t="shared" si="0"/>
        <v>37530</v>
      </c>
      <c r="C54" s="113">
        <f t="shared" si="5"/>
        <v>0</v>
      </c>
      <c r="D54" s="114">
        <f t="shared" si="1"/>
        <v>0</v>
      </c>
      <c r="E54" s="115">
        <f t="shared" si="2"/>
        <v>0</v>
      </c>
      <c r="F54" s="113">
        <f t="shared" si="3"/>
        <v>0</v>
      </c>
      <c r="G54" s="116">
        <f t="shared" si="6"/>
        <v>0</v>
      </c>
    </row>
    <row r="55" spans="1:7" ht="12.75">
      <c r="A55" s="100">
        <f t="shared" si="4"/>
        <v>34</v>
      </c>
      <c r="B55" s="112">
        <f t="shared" si="0"/>
        <v>37560</v>
      </c>
      <c r="C55" s="113">
        <f t="shared" si="5"/>
        <v>0</v>
      </c>
      <c r="D55" s="114">
        <f t="shared" si="1"/>
        <v>0</v>
      </c>
      <c r="E55" s="115">
        <f t="shared" si="2"/>
        <v>0</v>
      </c>
      <c r="F55" s="113">
        <f t="shared" si="3"/>
        <v>0</v>
      </c>
      <c r="G55" s="116">
        <f t="shared" si="6"/>
        <v>0</v>
      </c>
    </row>
    <row r="56" spans="1:7" ht="12.75">
      <c r="A56" s="100">
        <f t="shared" si="4"/>
        <v>35</v>
      </c>
      <c r="B56" s="112">
        <f t="shared" si="0"/>
        <v>37591</v>
      </c>
      <c r="C56" s="113">
        <f t="shared" si="5"/>
        <v>0</v>
      </c>
      <c r="D56" s="114">
        <f t="shared" si="1"/>
        <v>0</v>
      </c>
      <c r="E56" s="115">
        <f t="shared" si="2"/>
        <v>0</v>
      </c>
      <c r="F56" s="113">
        <f t="shared" si="3"/>
        <v>0</v>
      </c>
      <c r="G56" s="116">
        <f t="shared" si="6"/>
        <v>0</v>
      </c>
    </row>
    <row r="57" spans="1:7" ht="12.75">
      <c r="A57" s="106">
        <f t="shared" si="4"/>
        <v>36</v>
      </c>
      <c r="B57" s="117">
        <f t="shared" si="0"/>
        <v>37621</v>
      </c>
      <c r="C57" s="118">
        <f t="shared" si="5"/>
        <v>0</v>
      </c>
      <c r="D57" s="119">
        <f t="shared" si="1"/>
        <v>0</v>
      </c>
      <c r="E57" s="120">
        <f t="shared" si="2"/>
        <v>0</v>
      </c>
      <c r="F57" s="118">
        <f t="shared" si="3"/>
        <v>0</v>
      </c>
      <c r="G57" s="121">
        <f t="shared" si="6"/>
        <v>0</v>
      </c>
    </row>
    <row r="58" spans="1:7" ht="12.75">
      <c r="A58" s="100">
        <f t="shared" si="4"/>
        <v>37</v>
      </c>
      <c r="B58" s="112">
        <f t="shared" si="0"/>
        <v>37652</v>
      </c>
      <c r="C58" s="113">
        <f t="shared" si="5"/>
        <v>0</v>
      </c>
      <c r="D58" s="114">
        <f t="shared" si="1"/>
        <v>0</v>
      </c>
      <c r="E58" s="115">
        <f t="shared" si="2"/>
        <v>0</v>
      </c>
      <c r="F58" s="113">
        <f t="shared" si="3"/>
        <v>0</v>
      </c>
      <c r="G58" s="116">
        <f t="shared" si="6"/>
        <v>0</v>
      </c>
    </row>
    <row r="59" spans="1:7" ht="12.75">
      <c r="A59" s="100">
        <f t="shared" si="4"/>
        <v>38</v>
      </c>
      <c r="B59" s="112">
        <f t="shared" si="0"/>
        <v>37683</v>
      </c>
      <c r="C59" s="113">
        <f t="shared" si="5"/>
        <v>0</v>
      </c>
      <c r="D59" s="114">
        <f t="shared" si="1"/>
        <v>0</v>
      </c>
      <c r="E59" s="115">
        <f t="shared" si="2"/>
        <v>0</v>
      </c>
      <c r="F59" s="113">
        <f t="shared" si="3"/>
        <v>0</v>
      </c>
      <c r="G59" s="116">
        <f t="shared" si="6"/>
        <v>0</v>
      </c>
    </row>
    <row r="60" spans="1:7" ht="12.75">
      <c r="A60" s="100">
        <f t="shared" si="4"/>
        <v>39</v>
      </c>
      <c r="B60" s="112">
        <f t="shared" si="0"/>
        <v>37711</v>
      </c>
      <c r="C60" s="113">
        <f t="shared" si="5"/>
        <v>0</v>
      </c>
      <c r="D60" s="114">
        <f t="shared" si="1"/>
        <v>0</v>
      </c>
      <c r="E60" s="115">
        <f t="shared" si="2"/>
        <v>0</v>
      </c>
      <c r="F60" s="113">
        <f t="shared" si="3"/>
        <v>0</v>
      </c>
      <c r="G60" s="116">
        <f t="shared" si="6"/>
        <v>0</v>
      </c>
    </row>
    <row r="61" spans="1:7" ht="12.75">
      <c r="A61" s="100">
        <f t="shared" si="4"/>
        <v>40</v>
      </c>
      <c r="B61" s="112">
        <f t="shared" si="0"/>
        <v>37742</v>
      </c>
      <c r="C61" s="113">
        <f t="shared" si="5"/>
        <v>0</v>
      </c>
      <c r="D61" s="114">
        <f t="shared" si="1"/>
        <v>0</v>
      </c>
      <c r="E61" s="115">
        <f t="shared" si="2"/>
        <v>0</v>
      </c>
      <c r="F61" s="113">
        <f t="shared" si="3"/>
        <v>0</v>
      </c>
      <c r="G61" s="116">
        <f t="shared" si="6"/>
        <v>0</v>
      </c>
    </row>
    <row r="62" spans="1:7" ht="12.75">
      <c r="A62" s="100">
        <f t="shared" si="4"/>
        <v>41</v>
      </c>
      <c r="B62" s="112">
        <f t="shared" si="0"/>
        <v>37772</v>
      </c>
      <c r="C62" s="113">
        <f t="shared" si="5"/>
        <v>0</v>
      </c>
      <c r="D62" s="114">
        <f t="shared" si="1"/>
        <v>0</v>
      </c>
      <c r="E62" s="115">
        <f t="shared" si="2"/>
        <v>0</v>
      </c>
      <c r="F62" s="113">
        <f t="shared" si="3"/>
        <v>0</v>
      </c>
      <c r="G62" s="116">
        <f t="shared" si="6"/>
        <v>0</v>
      </c>
    </row>
    <row r="63" spans="1:7" ht="12.75">
      <c r="A63" s="100">
        <f t="shared" si="4"/>
        <v>42</v>
      </c>
      <c r="B63" s="112">
        <f t="shared" si="0"/>
        <v>37803</v>
      </c>
      <c r="C63" s="113">
        <f t="shared" si="5"/>
        <v>0</v>
      </c>
      <c r="D63" s="114">
        <f t="shared" si="1"/>
        <v>0</v>
      </c>
      <c r="E63" s="115">
        <f t="shared" si="2"/>
        <v>0</v>
      </c>
      <c r="F63" s="113">
        <f t="shared" si="3"/>
        <v>0</v>
      </c>
      <c r="G63" s="116">
        <f t="shared" si="6"/>
        <v>0</v>
      </c>
    </row>
    <row r="64" spans="1:7" ht="12.75">
      <c r="A64" s="100">
        <f t="shared" si="4"/>
        <v>43</v>
      </c>
      <c r="B64" s="112">
        <f t="shared" si="0"/>
        <v>37833</v>
      </c>
      <c r="C64" s="113">
        <f t="shared" si="5"/>
        <v>0</v>
      </c>
      <c r="D64" s="114">
        <f t="shared" si="1"/>
        <v>0</v>
      </c>
      <c r="E64" s="115">
        <f t="shared" si="2"/>
        <v>0</v>
      </c>
      <c r="F64" s="113">
        <f t="shared" si="3"/>
        <v>0</v>
      </c>
      <c r="G64" s="116">
        <f t="shared" si="6"/>
        <v>0</v>
      </c>
    </row>
    <row r="65" spans="1:7" ht="12.75">
      <c r="A65" s="100">
        <f t="shared" si="4"/>
        <v>44</v>
      </c>
      <c r="B65" s="112">
        <f t="shared" si="0"/>
        <v>37864</v>
      </c>
      <c r="C65" s="113">
        <f t="shared" si="5"/>
        <v>0</v>
      </c>
      <c r="D65" s="114">
        <f t="shared" si="1"/>
        <v>0</v>
      </c>
      <c r="E65" s="115">
        <f t="shared" si="2"/>
        <v>0</v>
      </c>
      <c r="F65" s="113">
        <f t="shared" si="3"/>
        <v>0</v>
      </c>
      <c r="G65" s="116">
        <f t="shared" si="6"/>
        <v>0</v>
      </c>
    </row>
    <row r="66" spans="1:7" ht="12.75">
      <c r="A66" s="100">
        <f t="shared" si="4"/>
        <v>45</v>
      </c>
      <c r="B66" s="112">
        <f t="shared" si="0"/>
        <v>37895</v>
      </c>
      <c r="C66" s="113">
        <f t="shared" si="5"/>
        <v>0</v>
      </c>
      <c r="D66" s="114">
        <f t="shared" si="1"/>
        <v>0</v>
      </c>
      <c r="E66" s="115">
        <f t="shared" si="2"/>
        <v>0</v>
      </c>
      <c r="F66" s="113">
        <f t="shared" si="3"/>
        <v>0</v>
      </c>
      <c r="G66" s="116">
        <f t="shared" si="6"/>
        <v>0</v>
      </c>
    </row>
    <row r="67" spans="1:7" ht="12.75">
      <c r="A67" s="100">
        <f t="shared" si="4"/>
        <v>46</v>
      </c>
      <c r="B67" s="112">
        <f t="shared" si="0"/>
        <v>37925</v>
      </c>
      <c r="C67" s="113">
        <f t="shared" si="5"/>
        <v>0</v>
      </c>
      <c r="D67" s="114">
        <f t="shared" si="1"/>
        <v>0</v>
      </c>
      <c r="E67" s="115">
        <f t="shared" si="2"/>
        <v>0</v>
      </c>
      <c r="F67" s="113">
        <f t="shared" si="3"/>
        <v>0</v>
      </c>
      <c r="G67" s="116">
        <f t="shared" si="6"/>
        <v>0</v>
      </c>
    </row>
    <row r="68" spans="1:7" ht="12.75">
      <c r="A68" s="100">
        <f t="shared" si="4"/>
        <v>47</v>
      </c>
      <c r="B68" s="112">
        <f t="shared" si="0"/>
        <v>37956</v>
      </c>
      <c r="C68" s="113">
        <f t="shared" si="5"/>
        <v>0</v>
      </c>
      <c r="D68" s="114">
        <f t="shared" si="1"/>
        <v>0</v>
      </c>
      <c r="E68" s="115">
        <f t="shared" si="2"/>
        <v>0</v>
      </c>
      <c r="F68" s="113">
        <f t="shared" si="3"/>
        <v>0</v>
      </c>
      <c r="G68" s="116">
        <f t="shared" si="6"/>
        <v>0</v>
      </c>
    </row>
    <row r="69" spans="1:7" ht="12.75">
      <c r="A69" s="106">
        <f t="shared" si="4"/>
        <v>48</v>
      </c>
      <c r="B69" s="117">
        <f t="shared" si="0"/>
        <v>37986</v>
      </c>
      <c r="C69" s="118">
        <f t="shared" si="5"/>
        <v>0</v>
      </c>
      <c r="D69" s="119">
        <f t="shared" si="1"/>
        <v>0</v>
      </c>
      <c r="E69" s="120">
        <f t="shared" si="2"/>
        <v>0</v>
      </c>
      <c r="F69" s="118">
        <f t="shared" si="3"/>
        <v>0</v>
      </c>
      <c r="G69" s="121">
        <f t="shared" si="6"/>
        <v>0</v>
      </c>
    </row>
    <row r="70" spans="1:7" ht="12.75">
      <c r="A70" s="100">
        <f t="shared" si="4"/>
        <v>49</v>
      </c>
      <c r="B70" s="112">
        <f t="shared" si="0"/>
        <v>38017</v>
      </c>
      <c r="C70" s="113">
        <f t="shared" si="5"/>
        <v>0</v>
      </c>
      <c r="D70" s="114">
        <f t="shared" si="1"/>
        <v>0</v>
      </c>
      <c r="E70" s="115">
        <f t="shared" si="2"/>
        <v>0</v>
      </c>
      <c r="F70" s="113">
        <f t="shared" si="3"/>
        <v>0</v>
      </c>
      <c r="G70" s="116">
        <f t="shared" si="6"/>
        <v>0</v>
      </c>
    </row>
    <row r="71" spans="1:7" ht="12.75">
      <c r="A71" s="100">
        <f t="shared" si="4"/>
        <v>50</v>
      </c>
      <c r="B71" s="112">
        <f t="shared" si="0"/>
        <v>38048</v>
      </c>
      <c r="C71" s="113">
        <f t="shared" si="5"/>
        <v>0</v>
      </c>
      <c r="D71" s="114">
        <f t="shared" si="1"/>
        <v>0</v>
      </c>
      <c r="E71" s="115">
        <f t="shared" si="2"/>
        <v>0</v>
      </c>
      <c r="F71" s="113">
        <f t="shared" si="3"/>
        <v>0</v>
      </c>
      <c r="G71" s="116">
        <f t="shared" si="6"/>
        <v>0</v>
      </c>
    </row>
    <row r="72" spans="1:7" ht="12.75">
      <c r="A72" s="100">
        <f t="shared" si="4"/>
        <v>51</v>
      </c>
      <c r="B72" s="112">
        <f t="shared" si="0"/>
        <v>38077</v>
      </c>
      <c r="C72" s="113">
        <f t="shared" si="5"/>
        <v>0</v>
      </c>
      <c r="D72" s="114">
        <f t="shared" si="1"/>
        <v>0</v>
      </c>
      <c r="E72" s="115">
        <f t="shared" si="2"/>
        <v>0</v>
      </c>
      <c r="F72" s="113">
        <f t="shared" si="3"/>
        <v>0</v>
      </c>
      <c r="G72" s="116">
        <f t="shared" si="6"/>
        <v>0</v>
      </c>
    </row>
    <row r="73" spans="1:7" ht="12.75">
      <c r="A73" s="100">
        <f t="shared" si="4"/>
        <v>52</v>
      </c>
      <c r="B73" s="112">
        <f t="shared" si="0"/>
        <v>38108</v>
      </c>
      <c r="C73" s="113">
        <f t="shared" si="5"/>
        <v>0</v>
      </c>
      <c r="D73" s="114">
        <f t="shared" si="1"/>
        <v>0</v>
      </c>
      <c r="E73" s="115">
        <f t="shared" si="2"/>
        <v>0</v>
      </c>
      <c r="F73" s="113">
        <f t="shared" si="3"/>
        <v>0</v>
      </c>
      <c r="G73" s="116">
        <f t="shared" si="6"/>
        <v>0</v>
      </c>
    </row>
    <row r="74" spans="1:7" ht="12.75">
      <c r="A74" s="100">
        <f t="shared" si="4"/>
        <v>53</v>
      </c>
      <c r="B74" s="112">
        <f t="shared" si="0"/>
        <v>38138</v>
      </c>
      <c r="C74" s="113">
        <f t="shared" si="5"/>
        <v>0</v>
      </c>
      <c r="D74" s="114">
        <f t="shared" si="1"/>
        <v>0</v>
      </c>
      <c r="E74" s="115">
        <f t="shared" si="2"/>
        <v>0</v>
      </c>
      <c r="F74" s="113">
        <f t="shared" si="3"/>
        <v>0</v>
      </c>
      <c r="G74" s="116">
        <f t="shared" si="6"/>
        <v>0</v>
      </c>
    </row>
    <row r="75" spans="1:7" ht="12.75">
      <c r="A75" s="100">
        <f t="shared" si="4"/>
        <v>54</v>
      </c>
      <c r="B75" s="112">
        <f t="shared" si="0"/>
        <v>38169</v>
      </c>
      <c r="C75" s="113">
        <f t="shared" si="5"/>
        <v>0</v>
      </c>
      <c r="D75" s="114">
        <f t="shared" si="1"/>
        <v>0</v>
      </c>
      <c r="E75" s="115">
        <f t="shared" si="2"/>
        <v>0</v>
      </c>
      <c r="F75" s="113">
        <f t="shared" si="3"/>
        <v>0</v>
      </c>
      <c r="G75" s="116">
        <f t="shared" si="6"/>
        <v>0</v>
      </c>
    </row>
    <row r="76" spans="1:7" ht="12.75">
      <c r="A76" s="100">
        <f t="shared" si="4"/>
        <v>55</v>
      </c>
      <c r="B76" s="112">
        <f t="shared" si="0"/>
        <v>38199</v>
      </c>
      <c r="C76" s="113">
        <f t="shared" si="5"/>
        <v>0</v>
      </c>
      <c r="D76" s="114">
        <f t="shared" si="1"/>
        <v>0</v>
      </c>
      <c r="E76" s="115">
        <f t="shared" si="2"/>
        <v>0</v>
      </c>
      <c r="F76" s="113">
        <f t="shared" si="3"/>
        <v>0</v>
      </c>
      <c r="G76" s="116">
        <f t="shared" si="6"/>
        <v>0</v>
      </c>
    </row>
    <row r="77" spans="1:7" ht="12.75">
      <c r="A77" s="100">
        <f t="shared" si="4"/>
        <v>56</v>
      </c>
      <c r="B77" s="112">
        <f t="shared" si="0"/>
        <v>38230</v>
      </c>
      <c r="C77" s="113">
        <f t="shared" si="5"/>
        <v>0</v>
      </c>
      <c r="D77" s="114">
        <f t="shared" si="1"/>
        <v>0</v>
      </c>
      <c r="E77" s="115">
        <f t="shared" si="2"/>
        <v>0</v>
      </c>
      <c r="F77" s="113">
        <f t="shared" si="3"/>
        <v>0</v>
      </c>
      <c r="G77" s="116">
        <f t="shared" si="6"/>
        <v>0</v>
      </c>
    </row>
    <row r="78" spans="1:7" ht="12.75">
      <c r="A78" s="100">
        <f t="shared" si="4"/>
        <v>57</v>
      </c>
      <c r="B78" s="112">
        <f t="shared" si="0"/>
        <v>38261</v>
      </c>
      <c r="C78" s="113">
        <f t="shared" si="5"/>
        <v>0</v>
      </c>
      <c r="D78" s="114">
        <f t="shared" si="1"/>
        <v>0</v>
      </c>
      <c r="E78" s="115">
        <f t="shared" si="2"/>
        <v>0</v>
      </c>
      <c r="F78" s="113">
        <f t="shared" si="3"/>
        <v>0</v>
      </c>
      <c r="G78" s="116">
        <f t="shared" si="6"/>
        <v>0</v>
      </c>
    </row>
    <row r="79" spans="1:7" ht="12.75">
      <c r="A79" s="100">
        <f t="shared" si="4"/>
        <v>58</v>
      </c>
      <c r="B79" s="112">
        <f t="shared" si="0"/>
        <v>38291</v>
      </c>
      <c r="C79" s="113">
        <f t="shared" si="5"/>
        <v>0</v>
      </c>
      <c r="D79" s="114">
        <f t="shared" si="1"/>
        <v>0</v>
      </c>
      <c r="E79" s="115">
        <f t="shared" si="2"/>
        <v>0</v>
      </c>
      <c r="F79" s="113">
        <f t="shared" si="3"/>
        <v>0</v>
      </c>
      <c r="G79" s="116">
        <f t="shared" si="6"/>
        <v>0</v>
      </c>
    </row>
    <row r="80" spans="1:7" ht="12.75">
      <c r="A80" s="100">
        <f t="shared" si="4"/>
        <v>59</v>
      </c>
      <c r="B80" s="112">
        <f t="shared" si="0"/>
        <v>38322</v>
      </c>
      <c r="C80" s="113">
        <f t="shared" si="5"/>
        <v>0</v>
      </c>
      <c r="D80" s="114">
        <f t="shared" si="1"/>
        <v>0</v>
      </c>
      <c r="E80" s="115">
        <f t="shared" si="2"/>
        <v>0</v>
      </c>
      <c r="F80" s="113">
        <f t="shared" si="3"/>
        <v>0</v>
      </c>
      <c r="G80" s="116">
        <f t="shared" si="6"/>
        <v>0</v>
      </c>
    </row>
    <row r="81" spans="1:7" ht="12.75">
      <c r="A81" s="106">
        <f t="shared" si="4"/>
        <v>60</v>
      </c>
      <c r="B81" s="117">
        <f t="shared" si="0"/>
        <v>38352</v>
      </c>
      <c r="C81" s="118">
        <f t="shared" si="5"/>
        <v>0</v>
      </c>
      <c r="D81" s="119">
        <f t="shared" si="1"/>
        <v>0</v>
      </c>
      <c r="E81" s="120">
        <f t="shared" si="2"/>
        <v>0</v>
      </c>
      <c r="F81" s="118">
        <f t="shared" si="3"/>
        <v>0</v>
      </c>
      <c r="G81" s="121">
        <f t="shared" si="6"/>
        <v>0</v>
      </c>
    </row>
    <row r="82" spans="1:7" ht="12.75">
      <c r="A82" s="100">
        <f t="shared" si="4"/>
        <v>61</v>
      </c>
      <c r="B82" s="112">
        <f t="shared" si="0"/>
        <v>38383</v>
      </c>
      <c r="C82" s="113">
        <f t="shared" si="5"/>
        <v>0</v>
      </c>
      <c r="D82" s="114">
        <f t="shared" si="1"/>
        <v>0</v>
      </c>
      <c r="E82" s="115">
        <f t="shared" si="2"/>
        <v>0</v>
      </c>
      <c r="F82" s="113">
        <f t="shared" si="3"/>
        <v>0</v>
      </c>
      <c r="G82" s="116">
        <f t="shared" si="6"/>
        <v>0</v>
      </c>
    </row>
    <row r="83" spans="1:7" ht="12.75">
      <c r="A83" s="100">
        <f t="shared" si="4"/>
        <v>62</v>
      </c>
      <c r="B83" s="112">
        <f t="shared" si="0"/>
        <v>38414</v>
      </c>
      <c r="C83" s="113">
        <f t="shared" si="5"/>
        <v>0</v>
      </c>
      <c r="D83" s="114">
        <f t="shared" si="1"/>
        <v>0</v>
      </c>
      <c r="E83" s="115">
        <f t="shared" si="2"/>
        <v>0</v>
      </c>
      <c r="F83" s="113">
        <f t="shared" si="3"/>
        <v>0</v>
      </c>
      <c r="G83" s="116">
        <f t="shared" si="6"/>
        <v>0</v>
      </c>
    </row>
    <row r="84" spans="1:7" ht="12.75">
      <c r="A84" s="100">
        <f t="shared" si="4"/>
        <v>63</v>
      </c>
      <c r="B84" s="112">
        <f t="shared" si="0"/>
        <v>38442</v>
      </c>
      <c r="C84" s="113">
        <f t="shared" si="5"/>
        <v>0</v>
      </c>
      <c r="D84" s="114">
        <f t="shared" si="1"/>
        <v>0</v>
      </c>
      <c r="E84" s="115">
        <f t="shared" si="2"/>
        <v>0</v>
      </c>
      <c r="F84" s="113">
        <f t="shared" si="3"/>
        <v>0</v>
      </c>
      <c r="G84" s="116">
        <f t="shared" si="6"/>
        <v>0</v>
      </c>
    </row>
    <row r="85" spans="1:7" ht="12.75">
      <c r="A85" s="100">
        <f t="shared" si="4"/>
        <v>64</v>
      </c>
      <c r="B85" s="112">
        <f t="shared" si="0"/>
        <v>38473</v>
      </c>
      <c r="C85" s="113">
        <f t="shared" si="5"/>
        <v>0</v>
      </c>
      <c r="D85" s="114">
        <f t="shared" si="1"/>
        <v>0</v>
      </c>
      <c r="E85" s="115">
        <f t="shared" si="2"/>
        <v>0</v>
      </c>
      <c r="F85" s="113">
        <f t="shared" si="3"/>
        <v>0</v>
      </c>
      <c r="G85" s="116">
        <f t="shared" si="6"/>
        <v>0</v>
      </c>
    </row>
    <row r="86" spans="1:7" ht="12.75">
      <c r="A86" s="100">
        <f t="shared" si="4"/>
        <v>65</v>
      </c>
      <c r="B86" s="112">
        <f aca="true" t="shared" si="7" ref="B86:B149">Mostrar.fecha</f>
        <v>38503</v>
      </c>
      <c r="C86" s="113">
        <f t="shared" si="5"/>
        <v>0</v>
      </c>
      <c r="D86" s="114">
        <f aca="true" t="shared" si="8" ref="D86:D149">Interés</f>
        <v>0</v>
      </c>
      <c r="E86" s="115">
        <f aca="true" t="shared" si="9" ref="E86:E149">Capital</f>
        <v>0</v>
      </c>
      <c r="F86" s="113">
        <f aca="true" t="shared" si="10" ref="F86:F149">Saldo.final</f>
        <v>0</v>
      </c>
      <c r="G86" s="116">
        <f t="shared" si="6"/>
        <v>0</v>
      </c>
    </row>
    <row r="87" spans="1:7" ht="12.75">
      <c r="A87" s="100">
        <f aca="true" t="shared" si="11" ref="A87:A150">Núm.pago</f>
        <v>66</v>
      </c>
      <c r="B87" s="112">
        <f t="shared" si="7"/>
        <v>38534</v>
      </c>
      <c r="C87" s="113">
        <f aca="true" t="shared" si="12" ref="C87:C150">Saldo.inicial</f>
        <v>0</v>
      </c>
      <c r="D87" s="114">
        <f t="shared" si="8"/>
        <v>0</v>
      </c>
      <c r="E87" s="115">
        <f t="shared" si="9"/>
        <v>0</v>
      </c>
      <c r="F87" s="113">
        <f t="shared" si="10"/>
        <v>0</v>
      </c>
      <c r="G87" s="116">
        <f aca="true" t="shared" si="13" ref="G87:G150">Interés.acumulado</f>
        <v>0</v>
      </c>
    </row>
    <row r="88" spans="1:7" ht="12.75">
      <c r="A88" s="100">
        <f t="shared" si="11"/>
        <v>67</v>
      </c>
      <c r="B88" s="112">
        <f t="shared" si="7"/>
        <v>38564</v>
      </c>
      <c r="C88" s="113">
        <f t="shared" si="12"/>
        <v>0</v>
      </c>
      <c r="D88" s="114">
        <f t="shared" si="8"/>
        <v>0</v>
      </c>
      <c r="E88" s="115">
        <f t="shared" si="9"/>
        <v>0</v>
      </c>
      <c r="F88" s="113">
        <f t="shared" si="10"/>
        <v>0</v>
      </c>
      <c r="G88" s="116">
        <f t="shared" si="13"/>
        <v>0</v>
      </c>
    </row>
    <row r="89" spans="1:7" ht="12.75">
      <c r="A89" s="100">
        <f t="shared" si="11"/>
        <v>68</v>
      </c>
      <c r="B89" s="112">
        <f t="shared" si="7"/>
        <v>38595</v>
      </c>
      <c r="C89" s="113">
        <f t="shared" si="12"/>
        <v>0</v>
      </c>
      <c r="D89" s="114">
        <f t="shared" si="8"/>
        <v>0</v>
      </c>
      <c r="E89" s="115">
        <f t="shared" si="9"/>
        <v>0</v>
      </c>
      <c r="F89" s="113">
        <f t="shared" si="10"/>
        <v>0</v>
      </c>
      <c r="G89" s="116">
        <f t="shared" si="13"/>
        <v>0</v>
      </c>
    </row>
    <row r="90" spans="1:7" ht="12.75">
      <c r="A90" s="100">
        <f t="shared" si="11"/>
        <v>69</v>
      </c>
      <c r="B90" s="112">
        <f t="shared" si="7"/>
        <v>38626</v>
      </c>
      <c r="C90" s="113">
        <f t="shared" si="12"/>
        <v>0</v>
      </c>
      <c r="D90" s="114">
        <f t="shared" si="8"/>
        <v>0</v>
      </c>
      <c r="E90" s="115">
        <f t="shared" si="9"/>
        <v>0</v>
      </c>
      <c r="F90" s="113">
        <f t="shared" si="10"/>
        <v>0</v>
      </c>
      <c r="G90" s="116">
        <f t="shared" si="13"/>
        <v>0</v>
      </c>
    </row>
    <row r="91" spans="1:7" ht="12.75">
      <c r="A91" s="100">
        <f t="shared" si="11"/>
        <v>70</v>
      </c>
      <c r="B91" s="112">
        <f t="shared" si="7"/>
        <v>38656</v>
      </c>
      <c r="C91" s="113">
        <f t="shared" si="12"/>
        <v>0</v>
      </c>
      <c r="D91" s="114">
        <f t="shared" si="8"/>
        <v>0</v>
      </c>
      <c r="E91" s="115">
        <f t="shared" si="9"/>
        <v>0</v>
      </c>
      <c r="F91" s="113">
        <f t="shared" si="10"/>
        <v>0</v>
      </c>
      <c r="G91" s="116">
        <f t="shared" si="13"/>
        <v>0</v>
      </c>
    </row>
    <row r="92" spans="1:7" ht="12.75">
      <c r="A92" s="100">
        <f t="shared" si="11"/>
        <v>71</v>
      </c>
      <c r="B92" s="112">
        <f t="shared" si="7"/>
        <v>38687</v>
      </c>
      <c r="C92" s="113">
        <f t="shared" si="12"/>
        <v>0</v>
      </c>
      <c r="D92" s="114">
        <f t="shared" si="8"/>
        <v>0</v>
      </c>
      <c r="E92" s="115">
        <f t="shared" si="9"/>
        <v>0</v>
      </c>
      <c r="F92" s="113">
        <f t="shared" si="10"/>
        <v>0</v>
      </c>
      <c r="G92" s="116">
        <f t="shared" si="13"/>
        <v>0</v>
      </c>
    </row>
    <row r="93" spans="1:7" ht="12.75">
      <c r="A93" s="106">
        <f t="shared" si="11"/>
        <v>72</v>
      </c>
      <c r="B93" s="117">
        <f t="shared" si="7"/>
        <v>38717</v>
      </c>
      <c r="C93" s="118">
        <f t="shared" si="12"/>
        <v>0</v>
      </c>
      <c r="D93" s="119">
        <f t="shared" si="8"/>
        <v>0</v>
      </c>
      <c r="E93" s="120">
        <f t="shared" si="9"/>
        <v>0</v>
      </c>
      <c r="F93" s="118">
        <f t="shared" si="10"/>
        <v>0</v>
      </c>
      <c r="G93" s="121">
        <f t="shared" si="13"/>
        <v>0</v>
      </c>
    </row>
    <row r="94" spans="1:7" ht="12.75">
      <c r="A94" s="122">
        <f t="shared" si="11"/>
        <v>73</v>
      </c>
      <c r="B94" s="123">
        <f t="shared" si="7"/>
        <v>38748</v>
      </c>
      <c r="C94" s="124">
        <f t="shared" si="12"/>
        <v>0</v>
      </c>
      <c r="D94" s="124">
        <f t="shared" si="8"/>
        <v>0</v>
      </c>
      <c r="E94" s="124">
        <f t="shared" si="9"/>
        <v>0</v>
      </c>
      <c r="F94" s="124">
        <f t="shared" si="10"/>
        <v>0</v>
      </c>
      <c r="G94" s="125">
        <f t="shared" si="13"/>
        <v>0</v>
      </c>
    </row>
    <row r="95" spans="1:7" ht="12.75">
      <c r="A95" s="122">
        <f t="shared" si="11"/>
        <v>74</v>
      </c>
      <c r="B95" s="123">
        <f t="shared" si="7"/>
        <v>38779</v>
      </c>
      <c r="C95" s="124">
        <f t="shared" si="12"/>
        <v>0</v>
      </c>
      <c r="D95" s="124">
        <f t="shared" si="8"/>
        <v>0</v>
      </c>
      <c r="E95" s="124">
        <f t="shared" si="9"/>
        <v>0</v>
      </c>
      <c r="F95" s="124">
        <f t="shared" si="10"/>
        <v>0</v>
      </c>
      <c r="G95" s="125">
        <f t="shared" si="13"/>
        <v>0</v>
      </c>
    </row>
    <row r="96" spans="1:7" ht="12.75">
      <c r="A96" s="122">
        <f t="shared" si="11"/>
        <v>75</v>
      </c>
      <c r="B96" s="123">
        <f t="shared" si="7"/>
        <v>38807</v>
      </c>
      <c r="C96" s="124">
        <f t="shared" si="12"/>
        <v>0</v>
      </c>
      <c r="D96" s="124">
        <f t="shared" si="8"/>
        <v>0</v>
      </c>
      <c r="E96" s="124">
        <f t="shared" si="9"/>
        <v>0</v>
      </c>
      <c r="F96" s="124">
        <f t="shared" si="10"/>
        <v>0</v>
      </c>
      <c r="G96" s="125">
        <f t="shared" si="13"/>
        <v>0</v>
      </c>
    </row>
    <row r="97" spans="1:7" ht="12.75">
      <c r="A97" s="122">
        <f t="shared" si="11"/>
        <v>76</v>
      </c>
      <c r="B97" s="123">
        <f t="shared" si="7"/>
        <v>38838</v>
      </c>
      <c r="C97" s="124">
        <f t="shared" si="12"/>
        <v>0</v>
      </c>
      <c r="D97" s="124">
        <f t="shared" si="8"/>
        <v>0</v>
      </c>
      <c r="E97" s="124">
        <f t="shared" si="9"/>
        <v>0</v>
      </c>
      <c r="F97" s="124">
        <f t="shared" si="10"/>
        <v>0</v>
      </c>
      <c r="G97" s="125">
        <f t="shared" si="13"/>
        <v>0</v>
      </c>
    </row>
    <row r="98" spans="1:7" ht="12.75">
      <c r="A98" s="122">
        <f t="shared" si="11"/>
        <v>77</v>
      </c>
      <c r="B98" s="123">
        <f t="shared" si="7"/>
        <v>38868</v>
      </c>
      <c r="C98" s="124">
        <f t="shared" si="12"/>
        <v>0</v>
      </c>
      <c r="D98" s="124">
        <f t="shared" si="8"/>
        <v>0</v>
      </c>
      <c r="E98" s="124">
        <f t="shared" si="9"/>
        <v>0</v>
      </c>
      <c r="F98" s="124">
        <f t="shared" si="10"/>
        <v>0</v>
      </c>
      <c r="G98" s="125">
        <f t="shared" si="13"/>
        <v>0</v>
      </c>
    </row>
    <row r="99" spans="1:7" ht="12.75">
      <c r="A99" s="122">
        <f t="shared" si="11"/>
        <v>78</v>
      </c>
      <c r="B99" s="123">
        <f t="shared" si="7"/>
        <v>38899</v>
      </c>
      <c r="C99" s="124">
        <f t="shared" si="12"/>
        <v>0</v>
      </c>
      <c r="D99" s="124">
        <f t="shared" si="8"/>
        <v>0</v>
      </c>
      <c r="E99" s="124">
        <f t="shared" si="9"/>
        <v>0</v>
      </c>
      <c r="F99" s="124">
        <f t="shared" si="10"/>
        <v>0</v>
      </c>
      <c r="G99" s="125">
        <f t="shared" si="13"/>
        <v>0</v>
      </c>
    </row>
    <row r="100" spans="1:7" ht="12.75">
      <c r="A100" s="122">
        <f t="shared" si="11"/>
        <v>79</v>
      </c>
      <c r="B100" s="123">
        <f t="shared" si="7"/>
        <v>38929</v>
      </c>
      <c r="C100" s="124">
        <f t="shared" si="12"/>
        <v>0</v>
      </c>
      <c r="D100" s="124">
        <f t="shared" si="8"/>
        <v>0</v>
      </c>
      <c r="E100" s="124">
        <f t="shared" si="9"/>
        <v>0</v>
      </c>
      <c r="F100" s="124">
        <f t="shared" si="10"/>
        <v>0</v>
      </c>
      <c r="G100" s="125">
        <f t="shared" si="13"/>
        <v>0</v>
      </c>
    </row>
    <row r="101" spans="1:7" ht="12.75">
      <c r="A101" s="122">
        <f t="shared" si="11"/>
        <v>80</v>
      </c>
      <c r="B101" s="123">
        <f t="shared" si="7"/>
        <v>38960</v>
      </c>
      <c r="C101" s="124">
        <f t="shared" si="12"/>
        <v>0</v>
      </c>
      <c r="D101" s="124">
        <f t="shared" si="8"/>
        <v>0</v>
      </c>
      <c r="E101" s="124">
        <f t="shared" si="9"/>
        <v>0</v>
      </c>
      <c r="F101" s="124">
        <f t="shared" si="10"/>
        <v>0</v>
      </c>
      <c r="G101" s="125">
        <f t="shared" si="13"/>
        <v>0</v>
      </c>
    </row>
    <row r="102" spans="1:7" ht="12.75">
      <c r="A102" s="122">
        <f t="shared" si="11"/>
        <v>81</v>
      </c>
      <c r="B102" s="123">
        <f t="shared" si="7"/>
        <v>38991</v>
      </c>
      <c r="C102" s="124">
        <f t="shared" si="12"/>
        <v>0</v>
      </c>
      <c r="D102" s="124">
        <f t="shared" si="8"/>
        <v>0</v>
      </c>
      <c r="E102" s="124">
        <f t="shared" si="9"/>
        <v>0</v>
      </c>
      <c r="F102" s="124">
        <f t="shared" si="10"/>
        <v>0</v>
      </c>
      <c r="G102" s="125">
        <f t="shared" si="13"/>
        <v>0</v>
      </c>
    </row>
    <row r="103" spans="1:7" ht="12.75">
      <c r="A103" s="122">
        <f t="shared" si="11"/>
        <v>82</v>
      </c>
      <c r="B103" s="123">
        <f t="shared" si="7"/>
        <v>39021</v>
      </c>
      <c r="C103" s="124">
        <f t="shared" si="12"/>
        <v>0</v>
      </c>
      <c r="D103" s="124">
        <f t="shared" si="8"/>
        <v>0</v>
      </c>
      <c r="E103" s="124">
        <f t="shared" si="9"/>
        <v>0</v>
      </c>
      <c r="F103" s="124">
        <f t="shared" si="10"/>
        <v>0</v>
      </c>
      <c r="G103" s="125">
        <f t="shared" si="13"/>
        <v>0</v>
      </c>
    </row>
    <row r="104" spans="1:7" ht="12.75">
      <c r="A104" s="122">
        <f t="shared" si="11"/>
        <v>83</v>
      </c>
      <c r="B104" s="123">
        <f t="shared" si="7"/>
        <v>39052</v>
      </c>
      <c r="C104" s="124">
        <f t="shared" si="12"/>
        <v>0</v>
      </c>
      <c r="D104" s="124">
        <f t="shared" si="8"/>
        <v>0</v>
      </c>
      <c r="E104" s="124">
        <f t="shared" si="9"/>
        <v>0</v>
      </c>
      <c r="F104" s="124">
        <f t="shared" si="10"/>
        <v>0</v>
      </c>
      <c r="G104" s="125">
        <f t="shared" si="13"/>
        <v>0</v>
      </c>
    </row>
    <row r="105" spans="1:7" ht="12.75">
      <c r="A105" s="122">
        <f t="shared" si="11"/>
        <v>84</v>
      </c>
      <c r="B105" s="123">
        <f t="shared" si="7"/>
        <v>39082</v>
      </c>
      <c r="C105" s="124">
        <f t="shared" si="12"/>
        <v>0</v>
      </c>
      <c r="D105" s="124">
        <f t="shared" si="8"/>
        <v>0</v>
      </c>
      <c r="E105" s="124">
        <f t="shared" si="9"/>
        <v>0</v>
      </c>
      <c r="F105" s="124">
        <f t="shared" si="10"/>
        <v>0</v>
      </c>
      <c r="G105" s="125">
        <f t="shared" si="13"/>
        <v>0</v>
      </c>
    </row>
    <row r="106" spans="1:7" ht="12.75">
      <c r="A106" s="126">
        <f t="shared" si="11"/>
        <v>85</v>
      </c>
      <c r="B106" s="127">
        <f t="shared" si="7"/>
        <v>39113</v>
      </c>
      <c r="C106" s="128">
        <f t="shared" si="12"/>
        <v>0</v>
      </c>
      <c r="D106" s="128">
        <f t="shared" si="8"/>
        <v>0</v>
      </c>
      <c r="E106" s="128">
        <f t="shared" si="9"/>
        <v>0</v>
      </c>
      <c r="F106" s="128">
        <f t="shared" si="10"/>
        <v>0</v>
      </c>
      <c r="G106" s="129">
        <f t="shared" si="13"/>
        <v>0</v>
      </c>
    </row>
    <row r="107" spans="1:7" ht="12.75">
      <c r="A107" s="122">
        <f t="shared" si="11"/>
        <v>86</v>
      </c>
      <c r="B107" s="123">
        <f t="shared" si="7"/>
        <v>39144</v>
      </c>
      <c r="C107" s="124">
        <f t="shared" si="12"/>
        <v>0</v>
      </c>
      <c r="D107" s="124">
        <f t="shared" si="8"/>
        <v>0</v>
      </c>
      <c r="E107" s="124">
        <f t="shared" si="9"/>
        <v>0</v>
      </c>
      <c r="F107" s="124">
        <f t="shared" si="10"/>
        <v>0</v>
      </c>
      <c r="G107" s="125">
        <f t="shared" si="13"/>
        <v>0</v>
      </c>
    </row>
    <row r="108" spans="1:7" ht="12.75">
      <c r="A108" s="122">
        <f t="shared" si="11"/>
        <v>87</v>
      </c>
      <c r="B108" s="123">
        <f t="shared" si="7"/>
        <v>39172</v>
      </c>
      <c r="C108" s="124">
        <f t="shared" si="12"/>
        <v>0</v>
      </c>
      <c r="D108" s="124">
        <f t="shared" si="8"/>
        <v>0</v>
      </c>
      <c r="E108" s="124">
        <f t="shared" si="9"/>
        <v>0</v>
      </c>
      <c r="F108" s="124">
        <f t="shared" si="10"/>
        <v>0</v>
      </c>
      <c r="G108" s="125">
        <f t="shared" si="13"/>
        <v>0</v>
      </c>
    </row>
    <row r="109" spans="1:7" ht="12.75">
      <c r="A109" s="122">
        <f t="shared" si="11"/>
        <v>88</v>
      </c>
      <c r="B109" s="123">
        <f t="shared" si="7"/>
        <v>39203</v>
      </c>
      <c r="C109" s="124">
        <f t="shared" si="12"/>
        <v>0</v>
      </c>
      <c r="D109" s="124">
        <f t="shared" si="8"/>
        <v>0</v>
      </c>
      <c r="E109" s="124">
        <f t="shared" si="9"/>
        <v>0</v>
      </c>
      <c r="F109" s="124">
        <f t="shared" si="10"/>
        <v>0</v>
      </c>
      <c r="G109" s="125">
        <f t="shared" si="13"/>
        <v>0</v>
      </c>
    </row>
    <row r="110" spans="1:7" ht="12.75">
      <c r="A110" s="122">
        <f t="shared" si="11"/>
        <v>89</v>
      </c>
      <c r="B110" s="123">
        <f t="shared" si="7"/>
        <v>39233</v>
      </c>
      <c r="C110" s="124">
        <f t="shared" si="12"/>
        <v>0</v>
      </c>
      <c r="D110" s="124">
        <f t="shared" si="8"/>
        <v>0</v>
      </c>
      <c r="E110" s="124">
        <f t="shared" si="9"/>
        <v>0</v>
      </c>
      <c r="F110" s="124">
        <f t="shared" si="10"/>
        <v>0</v>
      </c>
      <c r="G110" s="125">
        <f t="shared" si="13"/>
        <v>0</v>
      </c>
    </row>
    <row r="111" spans="1:7" ht="12.75">
      <c r="A111" s="122">
        <f t="shared" si="11"/>
        <v>90</v>
      </c>
      <c r="B111" s="123">
        <f t="shared" si="7"/>
        <v>39264</v>
      </c>
      <c r="C111" s="124">
        <f t="shared" si="12"/>
        <v>0</v>
      </c>
      <c r="D111" s="124">
        <f t="shared" si="8"/>
        <v>0</v>
      </c>
      <c r="E111" s="124">
        <f t="shared" si="9"/>
        <v>0</v>
      </c>
      <c r="F111" s="124">
        <f t="shared" si="10"/>
        <v>0</v>
      </c>
      <c r="G111" s="125">
        <f t="shared" si="13"/>
        <v>0</v>
      </c>
    </row>
    <row r="112" spans="1:7" ht="12.75">
      <c r="A112" s="122">
        <f t="shared" si="11"/>
        <v>91</v>
      </c>
      <c r="B112" s="123">
        <f t="shared" si="7"/>
        <v>39294</v>
      </c>
      <c r="C112" s="124">
        <f t="shared" si="12"/>
        <v>0</v>
      </c>
      <c r="D112" s="124">
        <f t="shared" si="8"/>
        <v>0</v>
      </c>
      <c r="E112" s="124">
        <f t="shared" si="9"/>
        <v>0</v>
      </c>
      <c r="F112" s="124">
        <f t="shared" si="10"/>
        <v>0</v>
      </c>
      <c r="G112" s="125">
        <f t="shared" si="13"/>
        <v>0</v>
      </c>
    </row>
    <row r="113" spans="1:7" ht="12.75">
      <c r="A113" s="122">
        <f t="shared" si="11"/>
        <v>92</v>
      </c>
      <c r="B113" s="123">
        <f t="shared" si="7"/>
        <v>39325</v>
      </c>
      <c r="C113" s="124">
        <f t="shared" si="12"/>
        <v>0</v>
      </c>
      <c r="D113" s="124">
        <f t="shared" si="8"/>
        <v>0</v>
      </c>
      <c r="E113" s="124">
        <f t="shared" si="9"/>
        <v>0</v>
      </c>
      <c r="F113" s="124">
        <f t="shared" si="10"/>
        <v>0</v>
      </c>
      <c r="G113" s="125">
        <f t="shared" si="13"/>
        <v>0</v>
      </c>
    </row>
    <row r="114" spans="1:7" ht="12.75">
      <c r="A114" s="122">
        <f t="shared" si="11"/>
        <v>93</v>
      </c>
      <c r="B114" s="123">
        <f t="shared" si="7"/>
        <v>39356</v>
      </c>
      <c r="C114" s="124">
        <f t="shared" si="12"/>
        <v>0</v>
      </c>
      <c r="D114" s="124">
        <f t="shared" si="8"/>
        <v>0</v>
      </c>
      <c r="E114" s="124">
        <f t="shared" si="9"/>
        <v>0</v>
      </c>
      <c r="F114" s="124">
        <f t="shared" si="10"/>
        <v>0</v>
      </c>
      <c r="G114" s="125">
        <f t="shared" si="13"/>
        <v>0</v>
      </c>
    </row>
    <row r="115" spans="1:7" ht="12.75">
      <c r="A115" s="122">
        <f t="shared" si="11"/>
        <v>94</v>
      </c>
      <c r="B115" s="123">
        <f t="shared" si="7"/>
        <v>39386</v>
      </c>
      <c r="C115" s="124">
        <f t="shared" si="12"/>
        <v>0</v>
      </c>
      <c r="D115" s="124">
        <f t="shared" si="8"/>
        <v>0</v>
      </c>
      <c r="E115" s="124">
        <f t="shared" si="9"/>
        <v>0</v>
      </c>
      <c r="F115" s="124">
        <f t="shared" si="10"/>
        <v>0</v>
      </c>
      <c r="G115" s="125">
        <f t="shared" si="13"/>
        <v>0</v>
      </c>
    </row>
    <row r="116" spans="1:7" ht="12.75">
      <c r="A116" s="122">
        <f t="shared" si="11"/>
        <v>95</v>
      </c>
      <c r="B116" s="123">
        <f t="shared" si="7"/>
        <v>39417</v>
      </c>
      <c r="C116" s="124">
        <f t="shared" si="12"/>
        <v>0</v>
      </c>
      <c r="D116" s="124">
        <f t="shared" si="8"/>
        <v>0</v>
      </c>
      <c r="E116" s="124">
        <f t="shared" si="9"/>
        <v>0</v>
      </c>
      <c r="F116" s="124">
        <f t="shared" si="10"/>
        <v>0</v>
      </c>
      <c r="G116" s="125">
        <f t="shared" si="13"/>
        <v>0</v>
      </c>
    </row>
    <row r="117" spans="1:7" ht="12.75">
      <c r="A117" s="126">
        <f t="shared" si="11"/>
        <v>96</v>
      </c>
      <c r="B117" s="127">
        <f t="shared" si="7"/>
        <v>39447</v>
      </c>
      <c r="C117" s="128">
        <f t="shared" si="12"/>
        <v>0</v>
      </c>
      <c r="D117" s="128">
        <f t="shared" si="8"/>
        <v>0</v>
      </c>
      <c r="E117" s="128">
        <f t="shared" si="9"/>
        <v>0</v>
      </c>
      <c r="F117" s="128">
        <f t="shared" si="10"/>
        <v>0</v>
      </c>
      <c r="G117" s="129">
        <f t="shared" si="13"/>
        <v>0</v>
      </c>
    </row>
    <row r="118" spans="1:7" ht="12.75">
      <c r="A118" s="122">
        <f t="shared" si="11"/>
        <v>97</v>
      </c>
      <c r="B118" s="123">
        <f t="shared" si="7"/>
        <v>39478</v>
      </c>
      <c r="C118" s="124">
        <f t="shared" si="12"/>
        <v>0</v>
      </c>
      <c r="D118" s="124">
        <f t="shared" si="8"/>
        <v>0</v>
      </c>
      <c r="E118" s="124">
        <f t="shared" si="9"/>
        <v>0</v>
      </c>
      <c r="F118" s="124">
        <f t="shared" si="10"/>
        <v>0</v>
      </c>
      <c r="G118" s="125">
        <f t="shared" si="13"/>
        <v>0</v>
      </c>
    </row>
    <row r="119" spans="1:7" ht="12.75">
      <c r="A119" s="122">
        <f t="shared" si="11"/>
        <v>98</v>
      </c>
      <c r="B119" s="123">
        <f t="shared" si="7"/>
        <v>39509</v>
      </c>
      <c r="C119" s="124">
        <f t="shared" si="12"/>
        <v>0</v>
      </c>
      <c r="D119" s="124">
        <f t="shared" si="8"/>
        <v>0</v>
      </c>
      <c r="E119" s="124">
        <f t="shared" si="9"/>
        <v>0</v>
      </c>
      <c r="F119" s="124">
        <f t="shared" si="10"/>
        <v>0</v>
      </c>
      <c r="G119" s="125">
        <f t="shared" si="13"/>
        <v>0</v>
      </c>
    </row>
    <row r="120" spans="1:7" ht="12.75">
      <c r="A120" s="122">
        <f t="shared" si="11"/>
        <v>99</v>
      </c>
      <c r="B120" s="123">
        <f t="shared" si="7"/>
        <v>39538</v>
      </c>
      <c r="C120" s="124">
        <f t="shared" si="12"/>
        <v>0</v>
      </c>
      <c r="D120" s="124">
        <f t="shared" si="8"/>
        <v>0</v>
      </c>
      <c r="E120" s="124">
        <f t="shared" si="9"/>
        <v>0</v>
      </c>
      <c r="F120" s="124">
        <f t="shared" si="10"/>
        <v>0</v>
      </c>
      <c r="G120" s="125">
        <f t="shared" si="13"/>
        <v>0</v>
      </c>
    </row>
    <row r="121" spans="1:7" ht="12.75">
      <c r="A121" s="122">
        <f t="shared" si="11"/>
        <v>100</v>
      </c>
      <c r="B121" s="123">
        <f t="shared" si="7"/>
        <v>39569</v>
      </c>
      <c r="C121" s="124">
        <f t="shared" si="12"/>
        <v>0</v>
      </c>
      <c r="D121" s="124">
        <f t="shared" si="8"/>
        <v>0</v>
      </c>
      <c r="E121" s="124">
        <f t="shared" si="9"/>
        <v>0</v>
      </c>
      <c r="F121" s="124">
        <f t="shared" si="10"/>
        <v>0</v>
      </c>
      <c r="G121" s="125">
        <f t="shared" si="13"/>
        <v>0</v>
      </c>
    </row>
    <row r="122" spans="1:7" ht="12.75">
      <c r="A122" s="122">
        <f t="shared" si="11"/>
        <v>101</v>
      </c>
      <c r="B122" s="123">
        <f t="shared" si="7"/>
        <v>39599</v>
      </c>
      <c r="C122" s="124">
        <f t="shared" si="12"/>
        <v>0</v>
      </c>
      <c r="D122" s="124">
        <f t="shared" si="8"/>
        <v>0</v>
      </c>
      <c r="E122" s="124">
        <f t="shared" si="9"/>
        <v>0</v>
      </c>
      <c r="F122" s="124">
        <f t="shared" si="10"/>
        <v>0</v>
      </c>
      <c r="G122" s="125">
        <f t="shared" si="13"/>
        <v>0</v>
      </c>
    </row>
    <row r="123" spans="1:7" ht="12.75">
      <c r="A123" s="122">
        <f t="shared" si="11"/>
        <v>102</v>
      </c>
      <c r="B123" s="123">
        <f t="shared" si="7"/>
        <v>39630</v>
      </c>
      <c r="C123" s="124">
        <f t="shared" si="12"/>
        <v>0</v>
      </c>
      <c r="D123" s="124">
        <f t="shared" si="8"/>
        <v>0</v>
      </c>
      <c r="E123" s="124">
        <f t="shared" si="9"/>
        <v>0</v>
      </c>
      <c r="F123" s="124">
        <f t="shared" si="10"/>
        <v>0</v>
      </c>
      <c r="G123" s="125">
        <f t="shared" si="13"/>
        <v>0</v>
      </c>
    </row>
    <row r="124" spans="1:7" ht="12.75">
      <c r="A124" s="122">
        <f t="shared" si="11"/>
        <v>103</v>
      </c>
      <c r="B124" s="123">
        <f t="shared" si="7"/>
        <v>39660</v>
      </c>
      <c r="C124" s="124">
        <f t="shared" si="12"/>
        <v>0</v>
      </c>
      <c r="D124" s="124">
        <f t="shared" si="8"/>
        <v>0</v>
      </c>
      <c r="E124" s="124">
        <f t="shared" si="9"/>
        <v>0</v>
      </c>
      <c r="F124" s="124">
        <f t="shared" si="10"/>
        <v>0</v>
      </c>
      <c r="G124" s="125">
        <f t="shared" si="13"/>
        <v>0</v>
      </c>
    </row>
    <row r="125" spans="1:7" ht="12.75">
      <c r="A125" s="122">
        <f t="shared" si="11"/>
        <v>104</v>
      </c>
      <c r="B125" s="123">
        <f t="shared" si="7"/>
        <v>39691</v>
      </c>
      <c r="C125" s="124">
        <f t="shared" si="12"/>
        <v>0</v>
      </c>
      <c r="D125" s="124">
        <f t="shared" si="8"/>
        <v>0</v>
      </c>
      <c r="E125" s="124">
        <f t="shared" si="9"/>
        <v>0</v>
      </c>
      <c r="F125" s="124">
        <f t="shared" si="10"/>
        <v>0</v>
      </c>
      <c r="G125" s="125">
        <f t="shared" si="13"/>
        <v>0</v>
      </c>
    </row>
    <row r="126" spans="1:7" ht="12.75">
      <c r="A126" s="122">
        <f t="shared" si="11"/>
        <v>105</v>
      </c>
      <c r="B126" s="123">
        <f t="shared" si="7"/>
        <v>39722</v>
      </c>
      <c r="C126" s="124">
        <f t="shared" si="12"/>
        <v>0</v>
      </c>
      <c r="D126" s="124">
        <f t="shared" si="8"/>
        <v>0</v>
      </c>
      <c r="E126" s="124">
        <f t="shared" si="9"/>
        <v>0</v>
      </c>
      <c r="F126" s="124">
        <f t="shared" si="10"/>
        <v>0</v>
      </c>
      <c r="G126" s="125">
        <f t="shared" si="13"/>
        <v>0</v>
      </c>
    </row>
    <row r="127" spans="1:7" ht="12.75">
      <c r="A127" s="122">
        <f t="shared" si="11"/>
        <v>106</v>
      </c>
      <c r="B127" s="123">
        <f t="shared" si="7"/>
        <v>39752</v>
      </c>
      <c r="C127" s="124">
        <f t="shared" si="12"/>
        <v>0</v>
      </c>
      <c r="D127" s="124">
        <f t="shared" si="8"/>
        <v>0</v>
      </c>
      <c r="E127" s="124">
        <f t="shared" si="9"/>
        <v>0</v>
      </c>
      <c r="F127" s="124">
        <f t="shared" si="10"/>
        <v>0</v>
      </c>
      <c r="G127" s="125">
        <f t="shared" si="13"/>
        <v>0</v>
      </c>
    </row>
    <row r="128" spans="1:7" ht="12.75">
      <c r="A128" s="122">
        <f t="shared" si="11"/>
        <v>107</v>
      </c>
      <c r="B128" s="123">
        <f t="shared" si="7"/>
        <v>39783</v>
      </c>
      <c r="C128" s="124">
        <f t="shared" si="12"/>
        <v>0</v>
      </c>
      <c r="D128" s="124">
        <f t="shared" si="8"/>
        <v>0</v>
      </c>
      <c r="E128" s="124">
        <f t="shared" si="9"/>
        <v>0</v>
      </c>
      <c r="F128" s="124">
        <f t="shared" si="10"/>
        <v>0</v>
      </c>
      <c r="G128" s="125">
        <f t="shared" si="13"/>
        <v>0</v>
      </c>
    </row>
    <row r="129" spans="1:7" ht="12.75">
      <c r="A129" s="126">
        <f t="shared" si="11"/>
        <v>108</v>
      </c>
      <c r="B129" s="127">
        <f t="shared" si="7"/>
        <v>39813</v>
      </c>
      <c r="C129" s="128">
        <f t="shared" si="12"/>
        <v>0</v>
      </c>
      <c r="D129" s="128">
        <f t="shared" si="8"/>
        <v>0</v>
      </c>
      <c r="E129" s="128">
        <f t="shared" si="9"/>
        <v>0</v>
      </c>
      <c r="F129" s="128">
        <f t="shared" si="10"/>
        <v>0</v>
      </c>
      <c r="G129" s="129">
        <f t="shared" si="13"/>
        <v>0</v>
      </c>
    </row>
    <row r="130" spans="1:7" ht="12.75">
      <c r="A130" s="122">
        <f t="shared" si="11"/>
        <v>109</v>
      </c>
      <c r="B130" s="123">
        <f t="shared" si="7"/>
        <v>39844</v>
      </c>
      <c r="C130" s="124">
        <f t="shared" si="12"/>
        <v>0</v>
      </c>
      <c r="D130" s="124">
        <f t="shared" si="8"/>
        <v>0</v>
      </c>
      <c r="E130" s="124">
        <f t="shared" si="9"/>
        <v>0</v>
      </c>
      <c r="F130" s="124">
        <f t="shared" si="10"/>
        <v>0</v>
      </c>
      <c r="G130" s="125">
        <f t="shared" si="13"/>
        <v>0</v>
      </c>
    </row>
    <row r="131" spans="1:7" ht="12.75">
      <c r="A131" s="122">
        <f t="shared" si="11"/>
        <v>110</v>
      </c>
      <c r="B131" s="123">
        <f t="shared" si="7"/>
        <v>39875</v>
      </c>
      <c r="C131" s="124">
        <f t="shared" si="12"/>
        <v>0</v>
      </c>
      <c r="D131" s="124">
        <f t="shared" si="8"/>
        <v>0</v>
      </c>
      <c r="E131" s="124">
        <f t="shared" si="9"/>
        <v>0</v>
      </c>
      <c r="F131" s="124">
        <f t="shared" si="10"/>
        <v>0</v>
      </c>
      <c r="G131" s="125">
        <f t="shared" si="13"/>
        <v>0</v>
      </c>
    </row>
    <row r="132" spans="1:7" ht="12.75">
      <c r="A132" s="122">
        <f t="shared" si="11"/>
        <v>111</v>
      </c>
      <c r="B132" s="123">
        <f t="shared" si="7"/>
        <v>39903</v>
      </c>
      <c r="C132" s="124">
        <f t="shared" si="12"/>
        <v>0</v>
      </c>
      <c r="D132" s="124">
        <f t="shared" si="8"/>
        <v>0</v>
      </c>
      <c r="E132" s="124">
        <f t="shared" si="9"/>
        <v>0</v>
      </c>
      <c r="F132" s="124">
        <f t="shared" si="10"/>
        <v>0</v>
      </c>
      <c r="G132" s="125">
        <f t="shared" si="13"/>
        <v>0</v>
      </c>
    </row>
    <row r="133" spans="1:7" ht="12.75">
      <c r="A133" s="122">
        <f t="shared" si="11"/>
        <v>112</v>
      </c>
      <c r="B133" s="123">
        <f t="shared" si="7"/>
        <v>39934</v>
      </c>
      <c r="C133" s="124">
        <f t="shared" si="12"/>
        <v>0</v>
      </c>
      <c r="D133" s="124">
        <f t="shared" si="8"/>
        <v>0</v>
      </c>
      <c r="E133" s="124">
        <f t="shared" si="9"/>
        <v>0</v>
      </c>
      <c r="F133" s="124">
        <f t="shared" si="10"/>
        <v>0</v>
      </c>
      <c r="G133" s="125">
        <f t="shared" si="13"/>
        <v>0</v>
      </c>
    </row>
    <row r="134" spans="1:7" ht="12.75">
      <c r="A134" s="122">
        <f t="shared" si="11"/>
        <v>113</v>
      </c>
      <c r="B134" s="123">
        <f t="shared" si="7"/>
        <v>39964</v>
      </c>
      <c r="C134" s="124">
        <f t="shared" si="12"/>
        <v>0</v>
      </c>
      <c r="D134" s="124">
        <f t="shared" si="8"/>
        <v>0</v>
      </c>
      <c r="E134" s="124">
        <f t="shared" si="9"/>
        <v>0</v>
      </c>
      <c r="F134" s="124">
        <f t="shared" si="10"/>
        <v>0</v>
      </c>
      <c r="G134" s="125">
        <f t="shared" si="13"/>
        <v>0</v>
      </c>
    </row>
    <row r="135" spans="1:7" ht="12.75">
      <c r="A135" s="122">
        <f t="shared" si="11"/>
        <v>114</v>
      </c>
      <c r="B135" s="123">
        <f t="shared" si="7"/>
        <v>39995</v>
      </c>
      <c r="C135" s="124">
        <f t="shared" si="12"/>
        <v>0</v>
      </c>
      <c r="D135" s="124">
        <f t="shared" si="8"/>
        <v>0</v>
      </c>
      <c r="E135" s="124">
        <f t="shared" si="9"/>
        <v>0</v>
      </c>
      <c r="F135" s="124">
        <f t="shared" si="10"/>
        <v>0</v>
      </c>
      <c r="G135" s="125">
        <f t="shared" si="13"/>
        <v>0</v>
      </c>
    </row>
    <row r="136" spans="1:7" ht="12.75">
      <c r="A136" s="122">
        <f t="shared" si="11"/>
        <v>115</v>
      </c>
      <c r="B136" s="123">
        <f t="shared" si="7"/>
        <v>40025</v>
      </c>
      <c r="C136" s="124">
        <f t="shared" si="12"/>
        <v>0</v>
      </c>
      <c r="D136" s="124">
        <f t="shared" si="8"/>
        <v>0</v>
      </c>
      <c r="E136" s="124">
        <f t="shared" si="9"/>
        <v>0</v>
      </c>
      <c r="F136" s="124">
        <f t="shared" si="10"/>
        <v>0</v>
      </c>
      <c r="G136" s="125">
        <f t="shared" si="13"/>
        <v>0</v>
      </c>
    </row>
    <row r="137" spans="1:7" ht="12.75">
      <c r="A137" s="122">
        <f t="shared" si="11"/>
        <v>116</v>
      </c>
      <c r="B137" s="123">
        <f t="shared" si="7"/>
        <v>40056</v>
      </c>
      <c r="C137" s="124">
        <f t="shared" si="12"/>
        <v>0</v>
      </c>
      <c r="D137" s="124">
        <f t="shared" si="8"/>
        <v>0</v>
      </c>
      <c r="E137" s="124">
        <f t="shared" si="9"/>
        <v>0</v>
      </c>
      <c r="F137" s="124">
        <f t="shared" si="10"/>
        <v>0</v>
      </c>
      <c r="G137" s="125">
        <f t="shared" si="13"/>
        <v>0</v>
      </c>
    </row>
    <row r="138" spans="1:7" ht="12.75">
      <c r="A138" s="122">
        <f t="shared" si="11"/>
        <v>117</v>
      </c>
      <c r="B138" s="123">
        <f t="shared" si="7"/>
        <v>40087</v>
      </c>
      <c r="C138" s="124">
        <f t="shared" si="12"/>
        <v>0</v>
      </c>
      <c r="D138" s="124">
        <f t="shared" si="8"/>
        <v>0</v>
      </c>
      <c r="E138" s="124">
        <f t="shared" si="9"/>
        <v>0</v>
      </c>
      <c r="F138" s="124">
        <f t="shared" si="10"/>
        <v>0</v>
      </c>
      <c r="G138" s="125">
        <f t="shared" si="13"/>
        <v>0</v>
      </c>
    </row>
    <row r="139" spans="1:7" ht="12.75">
      <c r="A139" s="122">
        <f t="shared" si="11"/>
        <v>118</v>
      </c>
      <c r="B139" s="123">
        <f t="shared" si="7"/>
        <v>40117</v>
      </c>
      <c r="C139" s="124">
        <f t="shared" si="12"/>
        <v>0</v>
      </c>
      <c r="D139" s="124">
        <f t="shared" si="8"/>
        <v>0</v>
      </c>
      <c r="E139" s="124">
        <f t="shared" si="9"/>
        <v>0</v>
      </c>
      <c r="F139" s="124">
        <f t="shared" si="10"/>
        <v>0</v>
      </c>
      <c r="G139" s="125">
        <f t="shared" si="13"/>
        <v>0</v>
      </c>
    </row>
    <row r="140" spans="1:7" ht="12.75">
      <c r="A140" s="122">
        <f t="shared" si="11"/>
        <v>119</v>
      </c>
      <c r="B140" s="123">
        <f t="shared" si="7"/>
        <v>40148</v>
      </c>
      <c r="C140" s="124">
        <f t="shared" si="12"/>
        <v>0</v>
      </c>
      <c r="D140" s="124">
        <f t="shared" si="8"/>
        <v>0</v>
      </c>
      <c r="E140" s="124">
        <f t="shared" si="9"/>
        <v>0</v>
      </c>
      <c r="F140" s="124">
        <f t="shared" si="10"/>
        <v>0</v>
      </c>
      <c r="G140" s="125">
        <f t="shared" si="13"/>
        <v>0</v>
      </c>
    </row>
    <row r="141" spans="1:7" ht="12.75">
      <c r="A141" s="126">
        <f t="shared" si="11"/>
        <v>120</v>
      </c>
      <c r="B141" s="127">
        <f t="shared" si="7"/>
        <v>40178</v>
      </c>
      <c r="C141" s="128">
        <f t="shared" si="12"/>
        <v>0</v>
      </c>
      <c r="D141" s="128">
        <f t="shared" si="8"/>
        <v>0</v>
      </c>
      <c r="E141" s="128">
        <f t="shared" si="9"/>
        <v>0</v>
      </c>
      <c r="F141" s="128">
        <f t="shared" si="10"/>
        <v>0</v>
      </c>
      <c r="G141" s="129">
        <f t="shared" si="13"/>
        <v>0</v>
      </c>
    </row>
    <row r="142" spans="1:7" ht="12.75">
      <c r="A142" s="122">
        <f t="shared" si="11"/>
        <v>121</v>
      </c>
      <c r="B142" s="123">
        <f t="shared" si="7"/>
        <v>40209</v>
      </c>
      <c r="C142" s="124">
        <f t="shared" si="12"/>
        <v>0</v>
      </c>
      <c r="D142" s="124">
        <f t="shared" si="8"/>
        <v>0</v>
      </c>
      <c r="E142" s="124">
        <f t="shared" si="9"/>
        <v>0</v>
      </c>
      <c r="F142" s="124">
        <f t="shared" si="10"/>
        <v>0</v>
      </c>
      <c r="G142" s="125">
        <f t="shared" si="13"/>
        <v>0</v>
      </c>
    </row>
    <row r="143" spans="1:7" ht="12.75">
      <c r="A143" s="122">
        <f t="shared" si="11"/>
        <v>122</v>
      </c>
      <c r="B143" s="123">
        <f t="shared" si="7"/>
        <v>40240</v>
      </c>
      <c r="C143" s="124">
        <f t="shared" si="12"/>
        <v>0</v>
      </c>
      <c r="D143" s="124">
        <f t="shared" si="8"/>
        <v>0</v>
      </c>
      <c r="E143" s="124">
        <f t="shared" si="9"/>
        <v>0</v>
      </c>
      <c r="F143" s="124">
        <f t="shared" si="10"/>
        <v>0</v>
      </c>
      <c r="G143" s="125">
        <f t="shared" si="13"/>
        <v>0</v>
      </c>
    </row>
    <row r="144" spans="1:7" ht="12.75">
      <c r="A144" s="122">
        <f t="shared" si="11"/>
        <v>123</v>
      </c>
      <c r="B144" s="123">
        <f t="shared" si="7"/>
        <v>40268</v>
      </c>
      <c r="C144" s="124">
        <f t="shared" si="12"/>
        <v>0</v>
      </c>
      <c r="D144" s="124">
        <f t="shared" si="8"/>
        <v>0</v>
      </c>
      <c r="E144" s="124">
        <f t="shared" si="9"/>
        <v>0</v>
      </c>
      <c r="F144" s="124">
        <f t="shared" si="10"/>
        <v>0</v>
      </c>
      <c r="G144" s="125">
        <f t="shared" si="13"/>
        <v>0</v>
      </c>
    </row>
    <row r="145" spans="1:7" ht="12.75">
      <c r="A145" s="122">
        <f t="shared" si="11"/>
        <v>124</v>
      </c>
      <c r="B145" s="123">
        <f t="shared" si="7"/>
        <v>40299</v>
      </c>
      <c r="C145" s="124">
        <f t="shared" si="12"/>
        <v>0</v>
      </c>
      <c r="D145" s="124">
        <f t="shared" si="8"/>
        <v>0</v>
      </c>
      <c r="E145" s="124">
        <f t="shared" si="9"/>
        <v>0</v>
      </c>
      <c r="F145" s="124">
        <f t="shared" si="10"/>
        <v>0</v>
      </c>
      <c r="G145" s="125">
        <f t="shared" si="13"/>
        <v>0</v>
      </c>
    </row>
    <row r="146" spans="1:7" ht="12.75">
      <c r="A146" s="122">
        <f t="shared" si="11"/>
        <v>125</v>
      </c>
      <c r="B146" s="123">
        <f t="shared" si="7"/>
        <v>40329</v>
      </c>
      <c r="C146" s="124">
        <f t="shared" si="12"/>
        <v>0</v>
      </c>
      <c r="D146" s="124">
        <f t="shared" si="8"/>
        <v>0</v>
      </c>
      <c r="E146" s="124">
        <f t="shared" si="9"/>
        <v>0</v>
      </c>
      <c r="F146" s="124">
        <f t="shared" si="10"/>
        <v>0</v>
      </c>
      <c r="G146" s="125">
        <f t="shared" si="13"/>
        <v>0</v>
      </c>
    </row>
    <row r="147" spans="1:7" ht="12.75">
      <c r="A147" s="122">
        <f t="shared" si="11"/>
        <v>126</v>
      </c>
      <c r="B147" s="123">
        <f t="shared" si="7"/>
        <v>40360</v>
      </c>
      <c r="C147" s="124">
        <f t="shared" si="12"/>
        <v>0</v>
      </c>
      <c r="D147" s="124">
        <f t="shared" si="8"/>
        <v>0</v>
      </c>
      <c r="E147" s="124">
        <f t="shared" si="9"/>
        <v>0</v>
      </c>
      <c r="F147" s="124">
        <f t="shared" si="10"/>
        <v>0</v>
      </c>
      <c r="G147" s="125">
        <f t="shared" si="13"/>
        <v>0</v>
      </c>
    </row>
    <row r="148" spans="1:7" ht="12.75">
      <c r="A148" s="122">
        <f t="shared" si="11"/>
        <v>127</v>
      </c>
      <c r="B148" s="123">
        <f t="shared" si="7"/>
        <v>40390</v>
      </c>
      <c r="C148" s="124">
        <f t="shared" si="12"/>
        <v>0</v>
      </c>
      <c r="D148" s="124">
        <f t="shared" si="8"/>
        <v>0</v>
      </c>
      <c r="E148" s="124">
        <f t="shared" si="9"/>
        <v>0</v>
      </c>
      <c r="F148" s="124">
        <f t="shared" si="10"/>
        <v>0</v>
      </c>
      <c r="G148" s="125">
        <f t="shared" si="13"/>
        <v>0</v>
      </c>
    </row>
    <row r="149" spans="1:7" ht="12.75">
      <c r="A149" s="122">
        <f t="shared" si="11"/>
        <v>128</v>
      </c>
      <c r="B149" s="123">
        <f t="shared" si="7"/>
        <v>40421</v>
      </c>
      <c r="C149" s="124">
        <f t="shared" si="12"/>
        <v>0</v>
      </c>
      <c r="D149" s="124">
        <f t="shared" si="8"/>
        <v>0</v>
      </c>
      <c r="E149" s="124">
        <f t="shared" si="9"/>
        <v>0</v>
      </c>
      <c r="F149" s="124">
        <f t="shared" si="10"/>
        <v>0</v>
      </c>
      <c r="G149" s="125">
        <f t="shared" si="13"/>
        <v>0</v>
      </c>
    </row>
    <row r="150" spans="1:7" ht="12.75">
      <c r="A150" s="122">
        <f t="shared" si="11"/>
        <v>129</v>
      </c>
      <c r="B150" s="123">
        <f aca="true" t="shared" si="14" ref="B150:B213">Mostrar.fecha</f>
        <v>40452</v>
      </c>
      <c r="C150" s="124">
        <f t="shared" si="12"/>
        <v>0</v>
      </c>
      <c r="D150" s="124">
        <f aca="true" t="shared" si="15" ref="D150:D213">Interés</f>
        <v>0</v>
      </c>
      <c r="E150" s="124">
        <f aca="true" t="shared" si="16" ref="E150:E213">Capital</f>
        <v>0</v>
      </c>
      <c r="F150" s="124">
        <f aca="true" t="shared" si="17" ref="F150:F213">Saldo.final</f>
        <v>0</v>
      </c>
      <c r="G150" s="125">
        <f t="shared" si="13"/>
        <v>0</v>
      </c>
    </row>
    <row r="151" spans="1:7" ht="12.75">
      <c r="A151" s="122">
        <f aca="true" t="shared" si="18" ref="A151:A214">Núm.pago</f>
        <v>130</v>
      </c>
      <c r="B151" s="123">
        <f t="shared" si="14"/>
        <v>40482</v>
      </c>
      <c r="C151" s="124">
        <f aca="true" t="shared" si="19" ref="C151:C214">Saldo.inicial</f>
        <v>0</v>
      </c>
      <c r="D151" s="124">
        <f t="shared" si="15"/>
        <v>0</v>
      </c>
      <c r="E151" s="124">
        <f t="shared" si="16"/>
        <v>0</v>
      </c>
      <c r="F151" s="124">
        <f t="shared" si="17"/>
        <v>0</v>
      </c>
      <c r="G151" s="125">
        <f aca="true" t="shared" si="20" ref="G151:G214">Interés.acumulado</f>
        <v>0</v>
      </c>
    </row>
    <row r="152" spans="1:7" ht="12.75">
      <c r="A152" s="122">
        <f t="shared" si="18"/>
        <v>131</v>
      </c>
      <c r="B152" s="123">
        <f t="shared" si="14"/>
        <v>40513</v>
      </c>
      <c r="C152" s="124">
        <f t="shared" si="19"/>
        <v>0</v>
      </c>
      <c r="D152" s="124">
        <f t="shared" si="15"/>
        <v>0</v>
      </c>
      <c r="E152" s="124">
        <f t="shared" si="16"/>
        <v>0</v>
      </c>
      <c r="F152" s="124">
        <f t="shared" si="17"/>
        <v>0</v>
      </c>
      <c r="G152" s="125">
        <f t="shared" si="20"/>
        <v>0</v>
      </c>
    </row>
    <row r="153" spans="1:7" ht="12.75">
      <c r="A153" s="126">
        <f t="shared" si="18"/>
        <v>132</v>
      </c>
      <c r="B153" s="127">
        <f t="shared" si="14"/>
        <v>40543</v>
      </c>
      <c r="C153" s="128">
        <f t="shared" si="19"/>
        <v>0</v>
      </c>
      <c r="D153" s="128">
        <f t="shared" si="15"/>
        <v>0</v>
      </c>
      <c r="E153" s="128">
        <f t="shared" si="16"/>
        <v>0</v>
      </c>
      <c r="F153" s="128">
        <f t="shared" si="17"/>
        <v>0</v>
      </c>
      <c r="G153" s="129">
        <f t="shared" si="20"/>
        <v>0</v>
      </c>
    </row>
    <row r="154" spans="1:7" ht="12.75">
      <c r="A154" s="122">
        <f t="shared" si="18"/>
        <v>133</v>
      </c>
      <c r="B154" s="123">
        <f t="shared" si="14"/>
        <v>40574</v>
      </c>
      <c r="C154" s="124">
        <f t="shared" si="19"/>
        <v>0</v>
      </c>
      <c r="D154" s="124">
        <f t="shared" si="15"/>
        <v>0</v>
      </c>
      <c r="E154" s="124">
        <f t="shared" si="16"/>
        <v>0</v>
      </c>
      <c r="F154" s="124">
        <f t="shared" si="17"/>
        <v>0</v>
      </c>
      <c r="G154" s="125">
        <f t="shared" si="20"/>
        <v>0</v>
      </c>
    </row>
    <row r="155" spans="1:7" ht="12.75">
      <c r="A155" s="122">
        <f t="shared" si="18"/>
        <v>134</v>
      </c>
      <c r="B155" s="123">
        <f t="shared" si="14"/>
        <v>40605</v>
      </c>
      <c r="C155" s="124">
        <f t="shared" si="19"/>
        <v>0</v>
      </c>
      <c r="D155" s="124">
        <f t="shared" si="15"/>
        <v>0</v>
      </c>
      <c r="E155" s="124">
        <f t="shared" si="16"/>
        <v>0</v>
      </c>
      <c r="F155" s="124">
        <f t="shared" si="17"/>
        <v>0</v>
      </c>
      <c r="G155" s="125">
        <f t="shared" si="20"/>
        <v>0</v>
      </c>
    </row>
    <row r="156" spans="1:7" ht="12.75">
      <c r="A156" s="122">
        <f t="shared" si="18"/>
        <v>135</v>
      </c>
      <c r="B156" s="123">
        <f t="shared" si="14"/>
        <v>40633</v>
      </c>
      <c r="C156" s="124">
        <f t="shared" si="19"/>
        <v>0</v>
      </c>
      <c r="D156" s="124">
        <f t="shared" si="15"/>
        <v>0</v>
      </c>
      <c r="E156" s="124">
        <f t="shared" si="16"/>
        <v>0</v>
      </c>
      <c r="F156" s="124">
        <f t="shared" si="17"/>
        <v>0</v>
      </c>
      <c r="G156" s="125">
        <f t="shared" si="20"/>
        <v>0</v>
      </c>
    </row>
    <row r="157" spans="1:7" ht="12.75">
      <c r="A157" s="122">
        <f t="shared" si="18"/>
        <v>136</v>
      </c>
      <c r="B157" s="123">
        <f t="shared" si="14"/>
        <v>40664</v>
      </c>
      <c r="C157" s="124">
        <f t="shared" si="19"/>
        <v>0</v>
      </c>
      <c r="D157" s="124">
        <f t="shared" si="15"/>
        <v>0</v>
      </c>
      <c r="E157" s="124">
        <f t="shared" si="16"/>
        <v>0</v>
      </c>
      <c r="F157" s="124">
        <f t="shared" si="17"/>
        <v>0</v>
      </c>
      <c r="G157" s="125">
        <f t="shared" si="20"/>
        <v>0</v>
      </c>
    </row>
    <row r="158" spans="1:7" ht="12.75">
      <c r="A158" s="122">
        <f t="shared" si="18"/>
        <v>137</v>
      </c>
      <c r="B158" s="123">
        <f t="shared" si="14"/>
        <v>40694</v>
      </c>
      <c r="C158" s="124">
        <f t="shared" si="19"/>
        <v>0</v>
      </c>
      <c r="D158" s="124">
        <f t="shared" si="15"/>
        <v>0</v>
      </c>
      <c r="E158" s="124">
        <f t="shared" si="16"/>
        <v>0</v>
      </c>
      <c r="F158" s="124">
        <f t="shared" si="17"/>
        <v>0</v>
      </c>
      <c r="G158" s="125">
        <f t="shared" si="20"/>
        <v>0</v>
      </c>
    </row>
    <row r="159" spans="1:7" ht="12.75">
      <c r="A159" s="122">
        <f t="shared" si="18"/>
        <v>138</v>
      </c>
      <c r="B159" s="123">
        <f t="shared" si="14"/>
        <v>40725</v>
      </c>
      <c r="C159" s="124">
        <f t="shared" si="19"/>
        <v>0</v>
      </c>
      <c r="D159" s="124">
        <f t="shared" si="15"/>
        <v>0</v>
      </c>
      <c r="E159" s="124">
        <f t="shared" si="16"/>
        <v>0</v>
      </c>
      <c r="F159" s="124">
        <f t="shared" si="17"/>
        <v>0</v>
      </c>
      <c r="G159" s="125">
        <f t="shared" si="20"/>
        <v>0</v>
      </c>
    </row>
    <row r="160" spans="1:7" ht="12.75">
      <c r="A160" s="122">
        <f t="shared" si="18"/>
        <v>139</v>
      </c>
      <c r="B160" s="123">
        <f t="shared" si="14"/>
        <v>40755</v>
      </c>
      <c r="C160" s="124">
        <f t="shared" si="19"/>
        <v>0</v>
      </c>
      <c r="D160" s="124">
        <f t="shared" si="15"/>
        <v>0</v>
      </c>
      <c r="E160" s="124">
        <f t="shared" si="16"/>
        <v>0</v>
      </c>
      <c r="F160" s="124">
        <f t="shared" si="17"/>
        <v>0</v>
      </c>
      <c r="G160" s="125">
        <f t="shared" si="20"/>
        <v>0</v>
      </c>
    </row>
    <row r="161" spans="1:7" ht="12.75">
      <c r="A161" s="122">
        <f t="shared" si="18"/>
        <v>140</v>
      </c>
      <c r="B161" s="123">
        <f t="shared" si="14"/>
        <v>40786</v>
      </c>
      <c r="C161" s="124">
        <f t="shared" si="19"/>
        <v>0</v>
      </c>
      <c r="D161" s="124">
        <f t="shared" si="15"/>
        <v>0</v>
      </c>
      <c r="E161" s="124">
        <f t="shared" si="16"/>
        <v>0</v>
      </c>
      <c r="F161" s="124">
        <f t="shared" si="17"/>
        <v>0</v>
      </c>
      <c r="G161" s="125">
        <f t="shared" si="20"/>
        <v>0</v>
      </c>
    </row>
    <row r="162" spans="1:7" ht="12.75">
      <c r="A162" s="122">
        <f t="shared" si="18"/>
        <v>141</v>
      </c>
      <c r="B162" s="123">
        <f t="shared" si="14"/>
        <v>40817</v>
      </c>
      <c r="C162" s="124">
        <f t="shared" si="19"/>
        <v>0</v>
      </c>
      <c r="D162" s="124">
        <f t="shared" si="15"/>
        <v>0</v>
      </c>
      <c r="E162" s="124">
        <f t="shared" si="16"/>
        <v>0</v>
      </c>
      <c r="F162" s="124">
        <f t="shared" si="17"/>
        <v>0</v>
      </c>
      <c r="G162" s="125">
        <f t="shared" si="20"/>
        <v>0</v>
      </c>
    </row>
    <row r="163" spans="1:7" ht="12.75">
      <c r="A163" s="122">
        <f t="shared" si="18"/>
        <v>142</v>
      </c>
      <c r="B163" s="123">
        <f t="shared" si="14"/>
        <v>40847</v>
      </c>
      <c r="C163" s="124">
        <f t="shared" si="19"/>
        <v>0</v>
      </c>
      <c r="D163" s="124">
        <f t="shared" si="15"/>
        <v>0</v>
      </c>
      <c r="E163" s="124">
        <f t="shared" si="16"/>
        <v>0</v>
      </c>
      <c r="F163" s="124">
        <f t="shared" si="17"/>
        <v>0</v>
      </c>
      <c r="G163" s="125">
        <f t="shared" si="20"/>
        <v>0</v>
      </c>
    </row>
    <row r="164" spans="1:7" ht="12.75">
      <c r="A164" s="122">
        <f t="shared" si="18"/>
        <v>143</v>
      </c>
      <c r="B164" s="123">
        <f t="shared" si="14"/>
        <v>40878</v>
      </c>
      <c r="C164" s="124">
        <f t="shared" si="19"/>
        <v>0</v>
      </c>
      <c r="D164" s="124">
        <f t="shared" si="15"/>
        <v>0</v>
      </c>
      <c r="E164" s="124">
        <f t="shared" si="16"/>
        <v>0</v>
      </c>
      <c r="F164" s="124">
        <f t="shared" si="17"/>
        <v>0</v>
      </c>
      <c r="G164" s="125">
        <f t="shared" si="20"/>
        <v>0</v>
      </c>
    </row>
    <row r="165" spans="1:7" ht="12.75">
      <c r="A165" s="126">
        <f t="shared" si="18"/>
        <v>144</v>
      </c>
      <c r="B165" s="127">
        <f t="shared" si="14"/>
        <v>40908</v>
      </c>
      <c r="C165" s="128">
        <f t="shared" si="19"/>
        <v>0</v>
      </c>
      <c r="D165" s="128">
        <f t="shared" si="15"/>
        <v>0</v>
      </c>
      <c r="E165" s="128">
        <f t="shared" si="16"/>
        <v>0</v>
      </c>
      <c r="F165" s="128">
        <f t="shared" si="17"/>
        <v>0</v>
      </c>
      <c r="G165" s="129">
        <f t="shared" si="20"/>
        <v>0</v>
      </c>
    </row>
    <row r="166" spans="1:7" ht="12.75">
      <c r="A166" s="122">
        <f t="shared" si="18"/>
        <v>145</v>
      </c>
      <c r="B166" s="123">
        <f t="shared" si="14"/>
        <v>40939</v>
      </c>
      <c r="C166" s="124">
        <f t="shared" si="19"/>
        <v>0</v>
      </c>
      <c r="D166" s="124">
        <f t="shared" si="15"/>
        <v>0</v>
      </c>
      <c r="E166" s="124">
        <f t="shared" si="16"/>
        <v>0</v>
      </c>
      <c r="F166" s="124">
        <f t="shared" si="17"/>
        <v>0</v>
      </c>
      <c r="G166" s="125">
        <f t="shared" si="20"/>
        <v>0</v>
      </c>
    </row>
    <row r="167" spans="1:7" ht="12.75">
      <c r="A167" s="122">
        <f t="shared" si="18"/>
        <v>146</v>
      </c>
      <c r="B167" s="123">
        <f t="shared" si="14"/>
        <v>40970</v>
      </c>
      <c r="C167" s="124">
        <f t="shared" si="19"/>
        <v>0</v>
      </c>
      <c r="D167" s="124">
        <f t="shared" si="15"/>
        <v>0</v>
      </c>
      <c r="E167" s="124">
        <f t="shared" si="16"/>
        <v>0</v>
      </c>
      <c r="F167" s="124">
        <f t="shared" si="17"/>
        <v>0</v>
      </c>
      <c r="G167" s="125">
        <f t="shared" si="20"/>
        <v>0</v>
      </c>
    </row>
    <row r="168" spans="1:7" ht="12.75">
      <c r="A168" s="122">
        <f t="shared" si="18"/>
        <v>147</v>
      </c>
      <c r="B168" s="123">
        <f t="shared" si="14"/>
        <v>40999</v>
      </c>
      <c r="C168" s="124">
        <f t="shared" si="19"/>
        <v>0</v>
      </c>
      <c r="D168" s="124">
        <f t="shared" si="15"/>
        <v>0</v>
      </c>
      <c r="E168" s="124">
        <f t="shared" si="16"/>
        <v>0</v>
      </c>
      <c r="F168" s="124">
        <f t="shared" si="17"/>
        <v>0</v>
      </c>
      <c r="G168" s="125">
        <f t="shared" si="20"/>
        <v>0</v>
      </c>
    </row>
    <row r="169" spans="1:7" ht="12.75">
      <c r="A169" s="122">
        <f t="shared" si="18"/>
        <v>148</v>
      </c>
      <c r="B169" s="123">
        <f t="shared" si="14"/>
        <v>41030</v>
      </c>
      <c r="C169" s="124">
        <f t="shared" si="19"/>
        <v>0</v>
      </c>
      <c r="D169" s="124">
        <f t="shared" si="15"/>
        <v>0</v>
      </c>
      <c r="E169" s="124">
        <f t="shared" si="16"/>
        <v>0</v>
      </c>
      <c r="F169" s="124">
        <f t="shared" si="17"/>
        <v>0</v>
      </c>
      <c r="G169" s="125">
        <f t="shared" si="20"/>
        <v>0</v>
      </c>
    </row>
    <row r="170" spans="1:7" ht="12.75">
      <c r="A170" s="122">
        <f t="shared" si="18"/>
        <v>149</v>
      </c>
      <c r="B170" s="123">
        <f t="shared" si="14"/>
        <v>41060</v>
      </c>
      <c r="C170" s="124">
        <f t="shared" si="19"/>
        <v>0</v>
      </c>
      <c r="D170" s="124">
        <f t="shared" si="15"/>
        <v>0</v>
      </c>
      <c r="E170" s="124">
        <f t="shared" si="16"/>
        <v>0</v>
      </c>
      <c r="F170" s="124">
        <f t="shared" si="17"/>
        <v>0</v>
      </c>
      <c r="G170" s="125">
        <f t="shared" si="20"/>
        <v>0</v>
      </c>
    </row>
    <row r="171" spans="1:7" ht="12.75">
      <c r="A171" s="122">
        <f t="shared" si="18"/>
        <v>150</v>
      </c>
      <c r="B171" s="123">
        <f t="shared" si="14"/>
        <v>41091</v>
      </c>
      <c r="C171" s="124">
        <f t="shared" si="19"/>
        <v>0</v>
      </c>
      <c r="D171" s="124">
        <f t="shared" si="15"/>
        <v>0</v>
      </c>
      <c r="E171" s="124">
        <f t="shared" si="16"/>
        <v>0</v>
      </c>
      <c r="F171" s="124">
        <f t="shared" si="17"/>
        <v>0</v>
      </c>
      <c r="G171" s="125">
        <f t="shared" si="20"/>
        <v>0</v>
      </c>
    </row>
    <row r="172" spans="1:7" ht="12.75">
      <c r="A172" s="122">
        <f t="shared" si="18"/>
        <v>151</v>
      </c>
      <c r="B172" s="123">
        <f t="shared" si="14"/>
        <v>41121</v>
      </c>
      <c r="C172" s="124">
        <f t="shared" si="19"/>
        <v>0</v>
      </c>
      <c r="D172" s="124">
        <f t="shared" si="15"/>
        <v>0</v>
      </c>
      <c r="E172" s="124">
        <f t="shared" si="16"/>
        <v>0</v>
      </c>
      <c r="F172" s="124">
        <f t="shared" si="17"/>
        <v>0</v>
      </c>
      <c r="G172" s="125">
        <f t="shared" si="20"/>
        <v>0</v>
      </c>
    </row>
    <row r="173" spans="1:7" ht="12.75">
      <c r="A173" s="122">
        <f t="shared" si="18"/>
        <v>152</v>
      </c>
      <c r="B173" s="123">
        <f t="shared" si="14"/>
        <v>41152</v>
      </c>
      <c r="C173" s="124">
        <f t="shared" si="19"/>
        <v>0</v>
      </c>
      <c r="D173" s="124">
        <f t="shared" si="15"/>
        <v>0</v>
      </c>
      <c r="E173" s="124">
        <f t="shared" si="16"/>
        <v>0</v>
      </c>
      <c r="F173" s="124">
        <f t="shared" si="17"/>
        <v>0</v>
      </c>
      <c r="G173" s="125">
        <f t="shared" si="20"/>
        <v>0</v>
      </c>
    </row>
    <row r="174" spans="1:7" ht="12.75">
      <c r="A174" s="122">
        <f t="shared" si="18"/>
        <v>153</v>
      </c>
      <c r="B174" s="123">
        <f t="shared" si="14"/>
        <v>41183</v>
      </c>
      <c r="C174" s="124">
        <f t="shared" si="19"/>
        <v>0</v>
      </c>
      <c r="D174" s="124">
        <f t="shared" si="15"/>
        <v>0</v>
      </c>
      <c r="E174" s="124">
        <f t="shared" si="16"/>
        <v>0</v>
      </c>
      <c r="F174" s="124">
        <f t="shared" si="17"/>
        <v>0</v>
      </c>
      <c r="G174" s="125">
        <f t="shared" si="20"/>
        <v>0</v>
      </c>
    </row>
    <row r="175" spans="1:7" ht="12.75">
      <c r="A175" s="122">
        <f t="shared" si="18"/>
        <v>154</v>
      </c>
      <c r="B175" s="123">
        <f t="shared" si="14"/>
        <v>41213</v>
      </c>
      <c r="C175" s="124">
        <f t="shared" si="19"/>
        <v>0</v>
      </c>
      <c r="D175" s="124">
        <f t="shared" si="15"/>
        <v>0</v>
      </c>
      <c r="E175" s="124">
        <f t="shared" si="16"/>
        <v>0</v>
      </c>
      <c r="F175" s="124">
        <f t="shared" si="17"/>
        <v>0</v>
      </c>
      <c r="G175" s="125">
        <f t="shared" si="20"/>
        <v>0</v>
      </c>
    </row>
    <row r="176" spans="1:7" ht="12.75">
      <c r="A176" s="122">
        <f t="shared" si="18"/>
        <v>155</v>
      </c>
      <c r="B176" s="123">
        <f t="shared" si="14"/>
        <v>41244</v>
      </c>
      <c r="C176" s="124">
        <f t="shared" si="19"/>
        <v>0</v>
      </c>
      <c r="D176" s="124">
        <f t="shared" si="15"/>
        <v>0</v>
      </c>
      <c r="E176" s="124">
        <f t="shared" si="16"/>
        <v>0</v>
      </c>
      <c r="F176" s="124">
        <f t="shared" si="17"/>
        <v>0</v>
      </c>
      <c r="G176" s="125">
        <f t="shared" si="20"/>
        <v>0</v>
      </c>
    </row>
    <row r="177" spans="1:7" ht="12.75">
      <c r="A177" s="126">
        <f t="shared" si="18"/>
        <v>156</v>
      </c>
      <c r="B177" s="127">
        <f t="shared" si="14"/>
        <v>41274</v>
      </c>
      <c r="C177" s="128">
        <f t="shared" si="19"/>
        <v>0</v>
      </c>
      <c r="D177" s="128">
        <f t="shared" si="15"/>
        <v>0</v>
      </c>
      <c r="E177" s="128">
        <f t="shared" si="16"/>
        <v>0</v>
      </c>
      <c r="F177" s="128">
        <f t="shared" si="17"/>
        <v>0</v>
      </c>
      <c r="G177" s="129">
        <f t="shared" si="20"/>
        <v>0</v>
      </c>
    </row>
    <row r="178" spans="1:7" ht="12.75">
      <c r="A178" s="122">
        <f t="shared" si="18"/>
        <v>157</v>
      </c>
      <c r="B178" s="123">
        <f t="shared" si="14"/>
        <v>41305</v>
      </c>
      <c r="C178" s="124">
        <f t="shared" si="19"/>
        <v>0</v>
      </c>
      <c r="D178" s="124">
        <f t="shared" si="15"/>
        <v>0</v>
      </c>
      <c r="E178" s="124">
        <f t="shared" si="16"/>
        <v>0</v>
      </c>
      <c r="F178" s="124">
        <f t="shared" si="17"/>
        <v>0</v>
      </c>
      <c r="G178" s="125">
        <f t="shared" si="20"/>
        <v>0</v>
      </c>
    </row>
    <row r="179" spans="1:7" ht="12.75">
      <c r="A179" s="122">
        <f t="shared" si="18"/>
        <v>158</v>
      </c>
      <c r="B179" s="123">
        <f t="shared" si="14"/>
        <v>41336</v>
      </c>
      <c r="C179" s="124">
        <f t="shared" si="19"/>
        <v>0</v>
      </c>
      <c r="D179" s="124">
        <f t="shared" si="15"/>
        <v>0</v>
      </c>
      <c r="E179" s="124">
        <f t="shared" si="16"/>
        <v>0</v>
      </c>
      <c r="F179" s="124">
        <f t="shared" si="17"/>
        <v>0</v>
      </c>
      <c r="G179" s="125">
        <f t="shared" si="20"/>
        <v>0</v>
      </c>
    </row>
    <row r="180" spans="1:7" ht="12.75">
      <c r="A180" s="122">
        <f t="shared" si="18"/>
        <v>159</v>
      </c>
      <c r="B180" s="123">
        <f t="shared" si="14"/>
        <v>41364</v>
      </c>
      <c r="C180" s="124">
        <f t="shared" si="19"/>
        <v>0</v>
      </c>
      <c r="D180" s="124">
        <f t="shared" si="15"/>
        <v>0</v>
      </c>
      <c r="E180" s="124">
        <f t="shared" si="16"/>
        <v>0</v>
      </c>
      <c r="F180" s="124">
        <f t="shared" si="17"/>
        <v>0</v>
      </c>
      <c r="G180" s="125">
        <f t="shared" si="20"/>
        <v>0</v>
      </c>
    </row>
    <row r="181" spans="1:7" ht="12.75">
      <c r="A181" s="122">
        <f t="shared" si="18"/>
        <v>160</v>
      </c>
      <c r="B181" s="123">
        <f t="shared" si="14"/>
        <v>41395</v>
      </c>
      <c r="C181" s="124">
        <f t="shared" si="19"/>
        <v>0</v>
      </c>
      <c r="D181" s="124">
        <f t="shared" si="15"/>
        <v>0</v>
      </c>
      <c r="E181" s="124">
        <f t="shared" si="16"/>
        <v>0</v>
      </c>
      <c r="F181" s="124">
        <f t="shared" si="17"/>
        <v>0</v>
      </c>
      <c r="G181" s="125">
        <f t="shared" si="20"/>
        <v>0</v>
      </c>
    </row>
    <row r="182" spans="1:7" ht="12.75">
      <c r="A182" s="122">
        <f t="shared" si="18"/>
        <v>161</v>
      </c>
      <c r="B182" s="123">
        <f t="shared" si="14"/>
        <v>41425</v>
      </c>
      <c r="C182" s="124">
        <f t="shared" si="19"/>
        <v>0</v>
      </c>
      <c r="D182" s="124">
        <f t="shared" si="15"/>
        <v>0</v>
      </c>
      <c r="E182" s="124">
        <f t="shared" si="16"/>
        <v>0</v>
      </c>
      <c r="F182" s="124">
        <f t="shared" si="17"/>
        <v>0</v>
      </c>
      <c r="G182" s="125">
        <f t="shared" si="20"/>
        <v>0</v>
      </c>
    </row>
    <row r="183" spans="1:7" ht="12.75">
      <c r="A183" s="122">
        <f t="shared" si="18"/>
        <v>162</v>
      </c>
      <c r="B183" s="123">
        <f t="shared" si="14"/>
        <v>41456</v>
      </c>
      <c r="C183" s="124">
        <f t="shared" si="19"/>
        <v>0</v>
      </c>
      <c r="D183" s="124">
        <f t="shared" si="15"/>
        <v>0</v>
      </c>
      <c r="E183" s="124">
        <f t="shared" si="16"/>
        <v>0</v>
      </c>
      <c r="F183" s="124">
        <f t="shared" si="17"/>
        <v>0</v>
      </c>
      <c r="G183" s="125">
        <f t="shared" si="20"/>
        <v>0</v>
      </c>
    </row>
    <row r="184" spans="1:7" ht="12.75">
      <c r="A184" s="122">
        <f t="shared" si="18"/>
        <v>163</v>
      </c>
      <c r="B184" s="123">
        <f t="shared" si="14"/>
        <v>41486</v>
      </c>
      <c r="C184" s="124">
        <f t="shared" si="19"/>
        <v>0</v>
      </c>
      <c r="D184" s="124">
        <f t="shared" si="15"/>
        <v>0</v>
      </c>
      <c r="E184" s="124">
        <f t="shared" si="16"/>
        <v>0</v>
      </c>
      <c r="F184" s="124">
        <f t="shared" si="17"/>
        <v>0</v>
      </c>
      <c r="G184" s="125">
        <f t="shared" si="20"/>
        <v>0</v>
      </c>
    </row>
    <row r="185" spans="1:7" ht="12.75">
      <c r="A185" s="122">
        <f t="shared" si="18"/>
        <v>164</v>
      </c>
      <c r="B185" s="123">
        <f t="shared" si="14"/>
        <v>41517</v>
      </c>
      <c r="C185" s="124">
        <f t="shared" si="19"/>
        <v>0</v>
      </c>
      <c r="D185" s="124">
        <f t="shared" si="15"/>
        <v>0</v>
      </c>
      <c r="E185" s="124">
        <f t="shared" si="16"/>
        <v>0</v>
      </c>
      <c r="F185" s="124">
        <f t="shared" si="17"/>
        <v>0</v>
      </c>
      <c r="G185" s="125">
        <f t="shared" si="20"/>
        <v>0</v>
      </c>
    </row>
    <row r="186" spans="1:7" ht="12.75">
      <c r="A186" s="122">
        <f t="shared" si="18"/>
        <v>165</v>
      </c>
      <c r="B186" s="123">
        <f t="shared" si="14"/>
        <v>41548</v>
      </c>
      <c r="C186" s="124">
        <f t="shared" si="19"/>
        <v>0</v>
      </c>
      <c r="D186" s="124">
        <f t="shared" si="15"/>
        <v>0</v>
      </c>
      <c r="E186" s="124">
        <f t="shared" si="16"/>
        <v>0</v>
      </c>
      <c r="F186" s="124">
        <f t="shared" si="17"/>
        <v>0</v>
      </c>
      <c r="G186" s="125">
        <f t="shared" si="20"/>
        <v>0</v>
      </c>
    </row>
    <row r="187" spans="1:7" ht="12.75">
      <c r="A187" s="122">
        <f t="shared" si="18"/>
        <v>166</v>
      </c>
      <c r="B187" s="123">
        <f t="shared" si="14"/>
        <v>41578</v>
      </c>
      <c r="C187" s="124">
        <f t="shared" si="19"/>
        <v>0</v>
      </c>
      <c r="D187" s="124">
        <f t="shared" si="15"/>
        <v>0</v>
      </c>
      <c r="E187" s="124">
        <f t="shared" si="16"/>
        <v>0</v>
      </c>
      <c r="F187" s="124">
        <f t="shared" si="17"/>
        <v>0</v>
      </c>
      <c r="G187" s="125">
        <f t="shared" si="20"/>
        <v>0</v>
      </c>
    </row>
    <row r="188" spans="1:7" ht="12.75">
      <c r="A188" s="122">
        <f t="shared" si="18"/>
        <v>167</v>
      </c>
      <c r="B188" s="123">
        <f t="shared" si="14"/>
        <v>41609</v>
      </c>
      <c r="C188" s="124">
        <f t="shared" si="19"/>
        <v>0</v>
      </c>
      <c r="D188" s="124">
        <f t="shared" si="15"/>
        <v>0</v>
      </c>
      <c r="E188" s="124">
        <f t="shared" si="16"/>
        <v>0</v>
      </c>
      <c r="F188" s="124">
        <f t="shared" si="17"/>
        <v>0</v>
      </c>
      <c r="G188" s="125">
        <f t="shared" si="20"/>
        <v>0</v>
      </c>
    </row>
    <row r="189" spans="1:7" ht="12.75">
      <c r="A189" s="126">
        <f t="shared" si="18"/>
        <v>168</v>
      </c>
      <c r="B189" s="127">
        <f t="shared" si="14"/>
        <v>41639</v>
      </c>
      <c r="C189" s="128">
        <f t="shared" si="19"/>
        <v>0</v>
      </c>
      <c r="D189" s="128">
        <f t="shared" si="15"/>
        <v>0</v>
      </c>
      <c r="E189" s="128">
        <f t="shared" si="16"/>
        <v>0</v>
      </c>
      <c r="F189" s="128">
        <f t="shared" si="17"/>
        <v>0</v>
      </c>
      <c r="G189" s="129">
        <f t="shared" si="20"/>
        <v>0</v>
      </c>
    </row>
    <row r="190" spans="1:7" ht="12.75">
      <c r="A190" s="122">
        <f t="shared" si="18"/>
        <v>169</v>
      </c>
      <c r="B190" s="123">
        <f t="shared" si="14"/>
        <v>41670</v>
      </c>
      <c r="C190" s="124">
        <f t="shared" si="19"/>
        <v>0</v>
      </c>
      <c r="D190" s="124">
        <f t="shared" si="15"/>
        <v>0</v>
      </c>
      <c r="E190" s="124">
        <f t="shared" si="16"/>
        <v>0</v>
      </c>
      <c r="F190" s="124">
        <f t="shared" si="17"/>
        <v>0</v>
      </c>
      <c r="G190" s="125">
        <f t="shared" si="20"/>
        <v>0</v>
      </c>
    </row>
    <row r="191" spans="1:7" ht="12.75">
      <c r="A191" s="122">
        <f t="shared" si="18"/>
        <v>170</v>
      </c>
      <c r="B191" s="123">
        <f t="shared" si="14"/>
        <v>41701</v>
      </c>
      <c r="C191" s="124">
        <f t="shared" si="19"/>
        <v>0</v>
      </c>
      <c r="D191" s="124">
        <f t="shared" si="15"/>
        <v>0</v>
      </c>
      <c r="E191" s="124">
        <f t="shared" si="16"/>
        <v>0</v>
      </c>
      <c r="F191" s="124">
        <f t="shared" si="17"/>
        <v>0</v>
      </c>
      <c r="G191" s="125">
        <f t="shared" si="20"/>
        <v>0</v>
      </c>
    </row>
    <row r="192" spans="1:7" ht="12.75">
      <c r="A192" s="122">
        <f t="shared" si="18"/>
        <v>171</v>
      </c>
      <c r="B192" s="123">
        <f t="shared" si="14"/>
        <v>41729</v>
      </c>
      <c r="C192" s="124">
        <f t="shared" si="19"/>
        <v>0</v>
      </c>
      <c r="D192" s="124">
        <f t="shared" si="15"/>
        <v>0</v>
      </c>
      <c r="E192" s="124">
        <f t="shared" si="16"/>
        <v>0</v>
      </c>
      <c r="F192" s="124">
        <f t="shared" si="17"/>
        <v>0</v>
      </c>
      <c r="G192" s="125">
        <f t="shared" si="20"/>
        <v>0</v>
      </c>
    </row>
    <row r="193" spans="1:7" ht="12.75">
      <c r="A193" s="122">
        <f t="shared" si="18"/>
        <v>172</v>
      </c>
      <c r="B193" s="123">
        <f t="shared" si="14"/>
        <v>41760</v>
      </c>
      <c r="C193" s="124">
        <f t="shared" si="19"/>
        <v>0</v>
      </c>
      <c r="D193" s="124">
        <f t="shared" si="15"/>
        <v>0</v>
      </c>
      <c r="E193" s="124">
        <f t="shared" si="16"/>
        <v>0</v>
      </c>
      <c r="F193" s="124">
        <f t="shared" si="17"/>
        <v>0</v>
      </c>
      <c r="G193" s="125">
        <f t="shared" si="20"/>
        <v>0</v>
      </c>
    </row>
    <row r="194" spans="1:7" ht="12.75">
      <c r="A194" s="122">
        <f t="shared" si="18"/>
        <v>173</v>
      </c>
      <c r="B194" s="123">
        <f t="shared" si="14"/>
        <v>41790</v>
      </c>
      <c r="C194" s="124">
        <f t="shared" si="19"/>
        <v>0</v>
      </c>
      <c r="D194" s="124">
        <f t="shared" si="15"/>
        <v>0</v>
      </c>
      <c r="E194" s="124">
        <f t="shared" si="16"/>
        <v>0</v>
      </c>
      <c r="F194" s="124">
        <f t="shared" si="17"/>
        <v>0</v>
      </c>
      <c r="G194" s="125">
        <f t="shared" si="20"/>
        <v>0</v>
      </c>
    </row>
    <row r="195" spans="1:7" ht="12.75">
      <c r="A195" s="122">
        <f t="shared" si="18"/>
        <v>174</v>
      </c>
      <c r="B195" s="123">
        <f t="shared" si="14"/>
        <v>41821</v>
      </c>
      <c r="C195" s="124">
        <f t="shared" si="19"/>
        <v>0</v>
      </c>
      <c r="D195" s="124">
        <f t="shared" si="15"/>
        <v>0</v>
      </c>
      <c r="E195" s="124">
        <f t="shared" si="16"/>
        <v>0</v>
      </c>
      <c r="F195" s="124">
        <f t="shared" si="17"/>
        <v>0</v>
      </c>
      <c r="G195" s="125">
        <f t="shared" si="20"/>
        <v>0</v>
      </c>
    </row>
    <row r="196" spans="1:7" ht="12.75">
      <c r="A196" s="122">
        <f t="shared" si="18"/>
        <v>175</v>
      </c>
      <c r="B196" s="123">
        <f t="shared" si="14"/>
        <v>41851</v>
      </c>
      <c r="C196" s="124">
        <f t="shared" si="19"/>
        <v>0</v>
      </c>
      <c r="D196" s="124">
        <f t="shared" si="15"/>
        <v>0</v>
      </c>
      <c r="E196" s="124">
        <f t="shared" si="16"/>
        <v>0</v>
      </c>
      <c r="F196" s="124">
        <f t="shared" si="17"/>
        <v>0</v>
      </c>
      <c r="G196" s="125">
        <f t="shared" si="20"/>
        <v>0</v>
      </c>
    </row>
    <row r="197" spans="1:7" ht="12.75">
      <c r="A197" s="122">
        <f t="shared" si="18"/>
        <v>176</v>
      </c>
      <c r="B197" s="123">
        <f t="shared" si="14"/>
        <v>41882</v>
      </c>
      <c r="C197" s="124">
        <f t="shared" si="19"/>
        <v>0</v>
      </c>
      <c r="D197" s="124">
        <f t="shared" si="15"/>
        <v>0</v>
      </c>
      <c r="E197" s="124">
        <f t="shared" si="16"/>
        <v>0</v>
      </c>
      <c r="F197" s="124">
        <f t="shared" si="17"/>
        <v>0</v>
      </c>
      <c r="G197" s="125">
        <f t="shared" si="20"/>
        <v>0</v>
      </c>
    </row>
    <row r="198" spans="1:7" ht="12.75">
      <c r="A198" s="122">
        <f t="shared" si="18"/>
        <v>177</v>
      </c>
      <c r="B198" s="123">
        <f t="shared" si="14"/>
        <v>41913</v>
      </c>
      <c r="C198" s="124">
        <f t="shared" si="19"/>
        <v>0</v>
      </c>
      <c r="D198" s="124">
        <f t="shared" si="15"/>
        <v>0</v>
      </c>
      <c r="E198" s="124">
        <f t="shared" si="16"/>
        <v>0</v>
      </c>
      <c r="F198" s="124">
        <f t="shared" si="17"/>
        <v>0</v>
      </c>
      <c r="G198" s="125">
        <f t="shared" si="20"/>
        <v>0</v>
      </c>
    </row>
    <row r="199" spans="1:7" ht="12.75">
      <c r="A199" s="122">
        <f t="shared" si="18"/>
        <v>178</v>
      </c>
      <c r="B199" s="123">
        <f t="shared" si="14"/>
        <v>41943</v>
      </c>
      <c r="C199" s="124">
        <f t="shared" si="19"/>
        <v>0</v>
      </c>
      <c r="D199" s="124">
        <f t="shared" si="15"/>
        <v>0</v>
      </c>
      <c r="E199" s="124">
        <f t="shared" si="16"/>
        <v>0</v>
      </c>
      <c r="F199" s="124">
        <f t="shared" si="17"/>
        <v>0</v>
      </c>
      <c r="G199" s="125">
        <f t="shared" si="20"/>
        <v>0</v>
      </c>
    </row>
    <row r="200" spans="1:7" ht="12.75">
      <c r="A200" s="122">
        <f t="shared" si="18"/>
        <v>179</v>
      </c>
      <c r="B200" s="123">
        <f t="shared" si="14"/>
        <v>41974</v>
      </c>
      <c r="C200" s="124">
        <f t="shared" si="19"/>
        <v>0</v>
      </c>
      <c r="D200" s="124">
        <f t="shared" si="15"/>
        <v>0</v>
      </c>
      <c r="E200" s="124">
        <f t="shared" si="16"/>
        <v>0</v>
      </c>
      <c r="F200" s="124">
        <f t="shared" si="17"/>
        <v>0</v>
      </c>
      <c r="G200" s="125">
        <f t="shared" si="20"/>
        <v>0</v>
      </c>
    </row>
    <row r="201" spans="1:7" ht="12.75">
      <c r="A201" s="126">
        <f t="shared" si="18"/>
        <v>180</v>
      </c>
      <c r="B201" s="127">
        <f t="shared" si="14"/>
        <v>42004</v>
      </c>
      <c r="C201" s="128">
        <f t="shared" si="19"/>
        <v>0</v>
      </c>
      <c r="D201" s="128">
        <f t="shared" si="15"/>
        <v>0</v>
      </c>
      <c r="E201" s="128">
        <f t="shared" si="16"/>
        <v>0</v>
      </c>
      <c r="F201" s="128">
        <f t="shared" si="17"/>
        <v>0</v>
      </c>
      <c r="G201" s="129">
        <f t="shared" si="20"/>
        <v>0</v>
      </c>
    </row>
    <row r="202" spans="1:7" ht="12.75">
      <c r="A202" s="122">
        <f t="shared" si="18"/>
      </c>
      <c r="B202" s="123">
        <f t="shared" si="14"/>
      </c>
      <c r="C202" s="124">
        <f t="shared" si="19"/>
      </c>
      <c r="D202" s="124">
        <f t="shared" si="15"/>
      </c>
      <c r="E202" s="124">
        <f t="shared" si="16"/>
      </c>
      <c r="F202" s="124">
        <f t="shared" si="17"/>
      </c>
      <c r="G202" s="125">
        <f t="shared" si="20"/>
      </c>
    </row>
    <row r="203" spans="1:7" ht="12.75">
      <c r="A203" s="122">
        <f t="shared" si="18"/>
      </c>
      <c r="B203" s="123">
        <f t="shared" si="14"/>
      </c>
      <c r="C203" s="124">
        <f t="shared" si="19"/>
      </c>
      <c r="D203" s="124">
        <f t="shared" si="15"/>
      </c>
      <c r="E203" s="124">
        <f t="shared" si="16"/>
      </c>
      <c r="F203" s="124">
        <f t="shared" si="17"/>
      </c>
      <c r="G203" s="125">
        <f t="shared" si="20"/>
      </c>
    </row>
    <row r="204" spans="1:7" ht="12.75">
      <c r="A204" s="122">
        <f t="shared" si="18"/>
      </c>
      <c r="B204" s="123">
        <f t="shared" si="14"/>
      </c>
      <c r="C204" s="124">
        <f t="shared" si="19"/>
      </c>
      <c r="D204" s="124">
        <f t="shared" si="15"/>
      </c>
      <c r="E204" s="124">
        <f t="shared" si="16"/>
      </c>
      <c r="F204" s="124">
        <f t="shared" si="17"/>
      </c>
      <c r="G204" s="125">
        <f t="shared" si="20"/>
      </c>
    </row>
    <row r="205" spans="1:7" ht="12.75">
      <c r="A205" s="122">
        <f t="shared" si="18"/>
      </c>
      <c r="B205" s="123">
        <f t="shared" si="14"/>
      </c>
      <c r="C205" s="124">
        <f t="shared" si="19"/>
      </c>
      <c r="D205" s="124">
        <f t="shared" si="15"/>
      </c>
      <c r="E205" s="124">
        <f t="shared" si="16"/>
      </c>
      <c r="F205" s="124">
        <f t="shared" si="17"/>
      </c>
      <c r="G205" s="125">
        <f t="shared" si="20"/>
      </c>
    </row>
    <row r="206" spans="1:7" ht="12.75">
      <c r="A206" s="122">
        <f t="shared" si="18"/>
      </c>
      <c r="B206" s="123">
        <f t="shared" si="14"/>
      </c>
      <c r="C206" s="124">
        <f t="shared" si="19"/>
      </c>
      <c r="D206" s="124">
        <f t="shared" si="15"/>
      </c>
      <c r="E206" s="124">
        <f t="shared" si="16"/>
      </c>
      <c r="F206" s="124">
        <f t="shared" si="17"/>
      </c>
      <c r="G206" s="125">
        <f t="shared" si="20"/>
      </c>
    </row>
    <row r="207" spans="1:7" ht="12.75">
      <c r="A207" s="122">
        <f t="shared" si="18"/>
      </c>
      <c r="B207" s="123">
        <f t="shared" si="14"/>
      </c>
      <c r="C207" s="124">
        <f t="shared" si="19"/>
      </c>
      <c r="D207" s="124">
        <f t="shared" si="15"/>
      </c>
      <c r="E207" s="124">
        <f t="shared" si="16"/>
      </c>
      <c r="F207" s="124">
        <f t="shared" si="17"/>
      </c>
      <c r="G207" s="125">
        <f t="shared" si="20"/>
      </c>
    </row>
    <row r="208" spans="1:7" ht="12.75">
      <c r="A208" s="122">
        <f t="shared" si="18"/>
      </c>
      <c r="B208" s="123">
        <f t="shared" si="14"/>
      </c>
      <c r="C208" s="124">
        <f t="shared" si="19"/>
      </c>
      <c r="D208" s="124">
        <f t="shared" si="15"/>
      </c>
      <c r="E208" s="124">
        <f t="shared" si="16"/>
      </c>
      <c r="F208" s="124">
        <f t="shared" si="17"/>
      </c>
      <c r="G208" s="125">
        <f t="shared" si="20"/>
      </c>
    </row>
    <row r="209" spans="1:7" ht="12.75">
      <c r="A209" s="122">
        <f t="shared" si="18"/>
      </c>
      <c r="B209" s="123">
        <f t="shared" si="14"/>
      </c>
      <c r="C209" s="124">
        <f t="shared" si="19"/>
      </c>
      <c r="D209" s="124">
        <f t="shared" si="15"/>
      </c>
      <c r="E209" s="124">
        <f t="shared" si="16"/>
      </c>
      <c r="F209" s="124">
        <f t="shared" si="17"/>
      </c>
      <c r="G209" s="125">
        <f t="shared" si="20"/>
      </c>
    </row>
    <row r="210" spans="1:7" ht="12.75">
      <c r="A210" s="122">
        <f t="shared" si="18"/>
      </c>
      <c r="B210" s="123">
        <f t="shared" si="14"/>
      </c>
      <c r="C210" s="124">
        <f t="shared" si="19"/>
      </c>
      <c r="D210" s="124">
        <f t="shared" si="15"/>
      </c>
      <c r="E210" s="124">
        <f t="shared" si="16"/>
      </c>
      <c r="F210" s="124">
        <f t="shared" si="17"/>
      </c>
      <c r="G210" s="125">
        <f t="shared" si="20"/>
      </c>
    </row>
    <row r="211" spans="1:7" ht="12.75">
      <c r="A211" s="122">
        <f t="shared" si="18"/>
      </c>
      <c r="B211" s="123">
        <f t="shared" si="14"/>
      </c>
      <c r="C211" s="124">
        <f t="shared" si="19"/>
      </c>
      <c r="D211" s="124">
        <f t="shared" si="15"/>
      </c>
      <c r="E211" s="124">
        <f t="shared" si="16"/>
      </c>
      <c r="F211" s="124">
        <f t="shared" si="17"/>
      </c>
      <c r="G211" s="125">
        <f t="shared" si="20"/>
      </c>
    </row>
    <row r="212" spans="1:7" ht="12.75">
      <c r="A212" s="122">
        <f t="shared" si="18"/>
      </c>
      <c r="B212" s="123">
        <f t="shared" si="14"/>
      </c>
      <c r="C212" s="124">
        <f t="shared" si="19"/>
      </c>
      <c r="D212" s="124">
        <f t="shared" si="15"/>
      </c>
      <c r="E212" s="124">
        <f t="shared" si="16"/>
      </c>
      <c r="F212" s="124">
        <f t="shared" si="17"/>
      </c>
      <c r="G212" s="125">
        <f t="shared" si="20"/>
      </c>
    </row>
    <row r="213" spans="1:7" ht="12.75">
      <c r="A213" s="126">
        <f t="shared" si="18"/>
      </c>
      <c r="B213" s="127">
        <f t="shared" si="14"/>
      </c>
      <c r="C213" s="128">
        <f t="shared" si="19"/>
      </c>
      <c r="D213" s="128">
        <f t="shared" si="15"/>
      </c>
      <c r="E213" s="128">
        <f t="shared" si="16"/>
      </c>
      <c r="F213" s="128">
        <f t="shared" si="17"/>
      </c>
      <c r="G213" s="129">
        <f t="shared" si="20"/>
      </c>
    </row>
    <row r="214" spans="1:7" ht="12.75">
      <c r="A214" s="122">
        <f t="shared" si="18"/>
      </c>
      <c r="B214" s="123">
        <f aca="true" t="shared" si="21" ref="B214:B277">Mostrar.fecha</f>
      </c>
      <c r="C214" s="124">
        <f t="shared" si="19"/>
      </c>
      <c r="D214" s="124">
        <f aca="true" t="shared" si="22" ref="D214:D277">Interés</f>
      </c>
      <c r="E214" s="124">
        <f aca="true" t="shared" si="23" ref="E214:E277">Capital</f>
      </c>
      <c r="F214" s="124">
        <f aca="true" t="shared" si="24" ref="F214:F277">Saldo.final</f>
      </c>
      <c r="G214" s="125">
        <f t="shared" si="20"/>
      </c>
    </row>
    <row r="215" spans="1:7" ht="12.75">
      <c r="A215" s="122">
        <f aca="true" t="shared" si="25" ref="A215:A278">Núm.pago</f>
      </c>
      <c r="B215" s="123">
        <f t="shared" si="21"/>
      </c>
      <c r="C215" s="124">
        <f aca="true" t="shared" si="26" ref="C215:C278">Saldo.inicial</f>
      </c>
      <c r="D215" s="124">
        <f t="shared" si="22"/>
      </c>
      <c r="E215" s="124">
        <f t="shared" si="23"/>
      </c>
      <c r="F215" s="124">
        <f t="shared" si="24"/>
      </c>
      <c r="G215" s="125">
        <f aca="true" t="shared" si="27" ref="G215:G278">Interés.acumulado</f>
      </c>
    </row>
    <row r="216" spans="1:7" ht="12.75">
      <c r="A216" s="122">
        <f t="shared" si="25"/>
      </c>
      <c r="B216" s="123">
        <f t="shared" si="21"/>
      </c>
      <c r="C216" s="124">
        <f t="shared" si="26"/>
      </c>
      <c r="D216" s="124">
        <f t="shared" si="22"/>
      </c>
      <c r="E216" s="124">
        <f t="shared" si="23"/>
      </c>
      <c r="F216" s="124">
        <f t="shared" si="24"/>
      </c>
      <c r="G216" s="125">
        <f t="shared" si="27"/>
      </c>
    </row>
    <row r="217" spans="1:7" ht="12.75">
      <c r="A217" s="122">
        <f t="shared" si="25"/>
      </c>
      <c r="B217" s="123">
        <f t="shared" si="21"/>
      </c>
      <c r="C217" s="124">
        <f t="shared" si="26"/>
      </c>
      <c r="D217" s="124">
        <f t="shared" si="22"/>
      </c>
      <c r="E217" s="124">
        <f t="shared" si="23"/>
      </c>
      <c r="F217" s="124">
        <f t="shared" si="24"/>
      </c>
      <c r="G217" s="125">
        <f t="shared" si="27"/>
      </c>
    </row>
    <row r="218" spans="1:7" ht="12.75">
      <c r="A218" s="122">
        <f t="shared" si="25"/>
      </c>
      <c r="B218" s="123">
        <f t="shared" si="21"/>
      </c>
      <c r="C218" s="124">
        <f t="shared" si="26"/>
      </c>
      <c r="D218" s="124">
        <f t="shared" si="22"/>
      </c>
      <c r="E218" s="124">
        <f t="shared" si="23"/>
      </c>
      <c r="F218" s="124">
        <f t="shared" si="24"/>
      </c>
      <c r="G218" s="125">
        <f t="shared" si="27"/>
      </c>
    </row>
    <row r="219" spans="1:7" ht="12.75">
      <c r="A219" s="122">
        <f t="shared" si="25"/>
      </c>
      <c r="B219" s="123">
        <f t="shared" si="21"/>
      </c>
      <c r="C219" s="124">
        <f t="shared" si="26"/>
      </c>
      <c r="D219" s="124">
        <f t="shared" si="22"/>
      </c>
      <c r="E219" s="124">
        <f t="shared" si="23"/>
      </c>
      <c r="F219" s="124">
        <f t="shared" si="24"/>
      </c>
      <c r="G219" s="125">
        <f t="shared" si="27"/>
      </c>
    </row>
    <row r="220" spans="1:7" ht="12.75">
      <c r="A220" s="122">
        <f t="shared" si="25"/>
      </c>
      <c r="B220" s="123">
        <f t="shared" si="21"/>
      </c>
      <c r="C220" s="124">
        <f t="shared" si="26"/>
      </c>
      <c r="D220" s="124">
        <f t="shared" si="22"/>
      </c>
      <c r="E220" s="124">
        <f t="shared" si="23"/>
      </c>
      <c r="F220" s="124">
        <f t="shared" si="24"/>
      </c>
      <c r="G220" s="125">
        <f t="shared" si="27"/>
      </c>
    </row>
    <row r="221" spans="1:7" ht="12.75">
      <c r="A221" s="122">
        <f t="shared" si="25"/>
      </c>
      <c r="B221" s="123">
        <f t="shared" si="21"/>
      </c>
      <c r="C221" s="124">
        <f t="shared" si="26"/>
      </c>
      <c r="D221" s="124">
        <f t="shared" si="22"/>
      </c>
      <c r="E221" s="124">
        <f t="shared" si="23"/>
      </c>
      <c r="F221" s="124">
        <f t="shared" si="24"/>
      </c>
      <c r="G221" s="125">
        <f t="shared" si="27"/>
      </c>
    </row>
    <row r="222" spans="1:7" ht="12.75">
      <c r="A222" s="122">
        <f t="shared" si="25"/>
      </c>
      <c r="B222" s="123">
        <f t="shared" si="21"/>
      </c>
      <c r="C222" s="124">
        <f t="shared" si="26"/>
      </c>
      <c r="D222" s="124">
        <f t="shared" si="22"/>
      </c>
      <c r="E222" s="124">
        <f t="shared" si="23"/>
      </c>
      <c r="F222" s="124">
        <f t="shared" si="24"/>
      </c>
      <c r="G222" s="125">
        <f t="shared" si="27"/>
      </c>
    </row>
    <row r="223" spans="1:7" ht="12.75">
      <c r="A223" s="122">
        <f t="shared" si="25"/>
      </c>
      <c r="B223" s="123">
        <f t="shared" si="21"/>
      </c>
      <c r="C223" s="124">
        <f t="shared" si="26"/>
      </c>
      <c r="D223" s="124">
        <f t="shared" si="22"/>
      </c>
      <c r="E223" s="124">
        <f t="shared" si="23"/>
      </c>
      <c r="F223" s="124">
        <f t="shared" si="24"/>
      </c>
      <c r="G223" s="125">
        <f t="shared" si="27"/>
      </c>
    </row>
    <row r="224" spans="1:7" ht="12.75">
      <c r="A224" s="122">
        <f t="shared" si="25"/>
      </c>
      <c r="B224" s="123">
        <f t="shared" si="21"/>
      </c>
      <c r="C224" s="124">
        <f t="shared" si="26"/>
      </c>
      <c r="D224" s="124">
        <f t="shared" si="22"/>
      </c>
      <c r="E224" s="124">
        <f t="shared" si="23"/>
      </c>
      <c r="F224" s="124">
        <f t="shared" si="24"/>
      </c>
      <c r="G224" s="125">
        <f t="shared" si="27"/>
      </c>
    </row>
    <row r="225" spans="1:7" ht="12.75">
      <c r="A225" s="126">
        <f t="shared" si="25"/>
      </c>
      <c r="B225" s="127">
        <f t="shared" si="21"/>
      </c>
      <c r="C225" s="128">
        <f t="shared" si="26"/>
      </c>
      <c r="D225" s="128">
        <f t="shared" si="22"/>
      </c>
      <c r="E225" s="128">
        <f t="shared" si="23"/>
      </c>
      <c r="F225" s="128">
        <f t="shared" si="24"/>
      </c>
      <c r="G225" s="129">
        <f t="shared" si="27"/>
      </c>
    </row>
    <row r="226" spans="1:7" ht="12.75">
      <c r="A226" s="122">
        <f t="shared" si="25"/>
      </c>
      <c r="B226" s="123">
        <f t="shared" si="21"/>
      </c>
      <c r="C226" s="124">
        <f t="shared" si="26"/>
      </c>
      <c r="D226" s="124">
        <f t="shared" si="22"/>
      </c>
      <c r="E226" s="124">
        <f t="shared" si="23"/>
      </c>
      <c r="F226" s="124">
        <f t="shared" si="24"/>
      </c>
      <c r="G226" s="125">
        <f t="shared" si="27"/>
      </c>
    </row>
    <row r="227" spans="1:7" ht="12.75">
      <c r="A227" s="122">
        <f t="shared" si="25"/>
      </c>
      <c r="B227" s="123">
        <f t="shared" si="21"/>
      </c>
      <c r="C227" s="124">
        <f t="shared" si="26"/>
      </c>
      <c r="D227" s="124">
        <f t="shared" si="22"/>
      </c>
      <c r="E227" s="124">
        <f t="shared" si="23"/>
      </c>
      <c r="F227" s="124">
        <f t="shared" si="24"/>
      </c>
      <c r="G227" s="125">
        <f t="shared" si="27"/>
      </c>
    </row>
    <row r="228" spans="1:7" ht="12.75">
      <c r="A228" s="122">
        <f t="shared" si="25"/>
      </c>
      <c r="B228" s="123">
        <f t="shared" si="21"/>
      </c>
      <c r="C228" s="124">
        <f t="shared" si="26"/>
      </c>
      <c r="D228" s="124">
        <f t="shared" si="22"/>
      </c>
      <c r="E228" s="124">
        <f t="shared" si="23"/>
      </c>
      <c r="F228" s="124">
        <f t="shared" si="24"/>
      </c>
      <c r="G228" s="125">
        <f t="shared" si="27"/>
      </c>
    </row>
    <row r="229" spans="1:7" ht="12.75">
      <c r="A229" s="122">
        <f t="shared" si="25"/>
      </c>
      <c r="B229" s="123">
        <f t="shared" si="21"/>
      </c>
      <c r="C229" s="124">
        <f t="shared" si="26"/>
      </c>
      <c r="D229" s="124">
        <f t="shared" si="22"/>
      </c>
      <c r="E229" s="124">
        <f t="shared" si="23"/>
      </c>
      <c r="F229" s="124">
        <f t="shared" si="24"/>
      </c>
      <c r="G229" s="125">
        <f t="shared" si="27"/>
      </c>
    </row>
    <row r="230" spans="1:7" ht="12.75">
      <c r="A230" s="122">
        <f t="shared" si="25"/>
      </c>
      <c r="B230" s="123">
        <f t="shared" si="21"/>
      </c>
      <c r="C230" s="124">
        <f t="shared" si="26"/>
      </c>
      <c r="D230" s="124">
        <f t="shared" si="22"/>
      </c>
      <c r="E230" s="124">
        <f t="shared" si="23"/>
      </c>
      <c r="F230" s="124">
        <f t="shared" si="24"/>
      </c>
      <c r="G230" s="125">
        <f t="shared" si="27"/>
      </c>
    </row>
    <row r="231" spans="1:7" ht="12.75">
      <c r="A231" s="122">
        <f t="shared" si="25"/>
      </c>
      <c r="B231" s="123">
        <f t="shared" si="21"/>
      </c>
      <c r="C231" s="124">
        <f t="shared" si="26"/>
      </c>
      <c r="D231" s="124">
        <f t="shared" si="22"/>
      </c>
      <c r="E231" s="124">
        <f t="shared" si="23"/>
      </c>
      <c r="F231" s="124">
        <f t="shared" si="24"/>
      </c>
      <c r="G231" s="125">
        <f t="shared" si="27"/>
      </c>
    </row>
    <row r="232" spans="1:7" ht="12.75">
      <c r="A232" s="122">
        <f t="shared" si="25"/>
      </c>
      <c r="B232" s="123">
        <f t="shared" si="21"/>
      </c>
      <c r="C232" s="124">
        <f t="shared" si="26"/>
      </c>
      <c r="D232" s="124">
        <f t="shared" si="22"/>
      </c>
      <c r="E232" s="124">
        <f t="shared" si="23"/>
      </c>
      <c r="F232" s="124">
        <f t="shared" si="24"/>
      </c>
      <c r="G232" s="125">
        <f t="shared" si="27"/>
      </c>
    </row>
    <row r="233" spans="1:7" ht="12.75">
      <c r="A233" s="122">
        <f t="shared" si="25"/>
      </c>
      <c r="B233" s="123">
        <f t="shared" si="21"/>
      </c>
      <c r="C233" s="124">
        <f t="shared" si="26"/>
      </c>
      <c r="D233" s="124">
        <f t="shared" si="22"/>
      </c>
      <c r="E233" s="124">
        <f t="shared" si="23"/>
      </c>
      <c r="F233" s="124">
        <f t="shared" si="24"/>
      </c>
      <c r="G233" s="125">
        <f t="shared" si="27"/>
      </c>
    </row>
    <row r="234" spans="1:7" ht="12.75">
      <c r="A234" s="122">
        <f t="shared" si="25"/>
      </c>
      <c r="B234" s="123">
        <f t="shared" si="21"/>
      </c>
      <c r="C234" s="124">
        <f t="shared" si="26"/>
      </c>
      <c r="D234" s="124">
        <f t="shared" si="22"/>
      </c>
      <c r="E234" s="124">
        <f t="shared" si="23"/>
      </c>
      <c r="F234" s="124">
        <f t="shared" si="24"/>
      </c>
      <c r="G234" s="125">
        <f t="shared" si="27"/>
      </c>
    </row>
    <row r="235" spans="1:7" ht="12.75">
      <c r="A235" s="122">
        <f t="shared" si="25"/>
      </c>
      <c r="B235" s="123">
        <f t="shared" si="21"/>
      </c>
      <c r="C235" s="124">
        <f t="shared" si="26"/>
      </c>
      <c r="D235" s="124">
        <f t="shared" si="22"/>
      </c>
      <c r="E235" s="124">
        <f t="shared" si="23"/>
      </c>
      <c r="F235" s="124">
        <f t="shared" si="24"/>
      </c>
      <c r="G235" s="125">
        <f t="shared" si="27"/>
      </c>
    </row>
    <row r="236" spans="1:7" ht="12.75">
      <c r="A236" s="122">
        <f t="shared" si="25"/>
      </c>
      <c r="B236" s="123">
        <f t="shared" si="21"/>
      </c>
      <c r="C236" s="124">
        <f t="shared" si="26"/>
      </c>
      <c r="D236" s="124">
        <f t="shared" si="22"/>
      </c>
      <c r="E236" s="124">
        <f t="shared" si="23"/>
      </c>
      <c r="F236" s="124">
        <f t="shared" si="24"/>
      </c>
      <c r="G236" s="125">
        <f t="shared" si="27"/>
      </c>
    </row>
    <row r="237" spans="1:7" ht="12.75">
      <c r="A237" s="126">
        <f t="shared" si="25"/>
      </c>
      <c r="B237" s="127">
        <f t="shared" si="21"/>
      </c>
      <c r="C237" s="128">
        <f t="shared" si="26"/>
      </c>
      <c r="D237" s="128">
        <f t="shared" si="22"/>
      </c>
      <c r="E237" s="128">
        <f t="shared" si="23"/>
      </c>
      <c r="F237" s="128">
        <f t="shared" si="24"/>
      </c>
      <c r="G237" s="129">
        <f t="shared" si="27"/>
      </c>
    </row>
    <row r="238" spans="1:7" ht="12.75">
      <c r="A238" s="122">
        <f t="shared" si="25"/>
      </c>
      <c r="B238" s="123">
        <f t="shared" si="21"/>
      </c>
      <c r="C238" s="124">
        <f t="shared" si="26"/>
      </c>
      <c r="D238" s="124">
        <f t="shared" si="22"/>
      </c>
      <c r="E238" s="124">
        <f t="shared" si="23"/>
      </c>
      <c r="F238" s="124">
        <f t="shared" si="24"/>
      </c>
      <c r="G238" s="125">
        <f t="shared" si="27"/>
      </c>
    </row>
    <row r="239" spans="1:7" ht="12.75">
      <c r="A239" s="122">
        <f t="shared" si="25"/>
      </c>
      <c r="B239" s="123">
        <f t="shared" si="21"/>
      </c>
      <c r="C239" s="124">
        <f t="shared" si="26"/>
      </c>
      <c r="D239" s="124">
        <f t="shared" si="22"/>
      </c>
      <c r="E239" s="124">
        <f t="shared" si="23"/>
      </c>
      <c r="F239" s="124">
        <f t="shared" si="24"/>
      </c>
      <c r="G239" s="125">
        <f t="shared" si="27"/>
      </c>
    </row>
    <row r="240" spans="1:7" ht="12.75">
      <c r="A240" s="122">
        <f t="shared" si="25"/>
      </c>
      <c r="B240" s="123">
        <f t="shared" si="21"/>
      </c>
      <c r="C240" s="124">
        <f t="shared" si="26"/>
      </c>
      <c r="D240" s="124">
        <f t="shared" si="22"/>
      </c>
      <c r="E240" s="124">
        <f t="shared" si="23"/>
      </c>
      <c r="F240" s="124">
        <f t="shared" si="24"/>
      </c>
      <c r="G240" s="125">
        <f t="shared" si="27"/>
      </c>
    </row>
    <row r="241" spans="1:7" ht="12.75">
      <c r="A241" s="122">
        <f t="shared" si="25"/>
      </c>
      <c r="B241" s="123">
        <f t="shared" si="21"/>
      </c>
      <c r="C241" s="124">
        <f t="shared" si="26"/>
      </c>
      <c r="D241" s="124">
        <f t="shared" si="22"/>
      </c>
      <c r="E241" s="124">
        <f t="shared" si="23"/>
      </c>
      <c r="F241" s="124">
        <f t="shared" si="24"/>
      </c>
      <c r="G241" s="125">
        <f t="shared" si="27"/>
      </c>
    </row>
    <row r="242" spans="1:7" ht="12.75">
      <c r="A242" s="122">
        <f t="shared" si="25"/>
      </c>
      <c r="B242" s="123">
        <f t="shared" si="21"/>
      </c>
      <c r="C242" s="124">
        <f t="shared" si="26"/>
      </c>
      <c r="D242" s="124">
        <f t="shared" si="22"/>
      </c>
      <c r="E242" s="124">
        <f t="shared" si="23"/>
      </c>
      <c r="F242" s="124">
        <f t="shared" si="24"/>
      </c>
      <c r="G242" s="125">
        <f t="shared" si="27"/>
      </c>
    </row>
    <row r="243" spans="1:7" ht="12.75">
      <c r="A243" s="122">
        <f t="shared" si="25"/>
      </c>
      <c r="B243" s="123">
        <f t="shared" si="21"/>
      </c>
      <c r="C243" s="124">
        <f t="shared" si="26"/>
      </c>
      <c r="D243" s="124">
        <f t="shared" si="22"/>
      </c>
      <c r="E243" s="124">
        <f t="shared" si="23"/>
      </c>
      <c r="F243" s="124">
        <f t="shared" si="24"/>
      </c>
      <c r="G243" s="125">
        <f t="shared" si="27"/>
      </c>
    </row>
    <row r="244" spans="1:7" ht="12.75">
      <c r="A244" s="122">
        <f t="shared" si="25"/>
      </c>
      <c r="B244" s="123">
        <f t="shared" si="21"/>
      </c>
      <c r="C244" s="124">
        <f t="shared" si="26"/>
      </c>
      <c r="D244" s="124">
        <f t="shared" si="22"/>
      </c>
      <c r="E244" s="124">
        <f t="shared" si="23"/>
      </c>
      <c r="F244" s="124">
        <f t="shared" si="24"/>
      </c>
      <c r="G244" s="125">
        <f t="shared" si="27"/>
      </c>
    </row>
    <row r="245" spans="1:7" ht="12.75">
      <c r="A245" s="122">
        <f t="shared" si="25"/>
      </c>
      <c r="B245" s="123">
        <f t="shared" si="21"/>
      </c>
      <c r="C245" s="124">
        <f t="shared" si="26"/>
      </c>
      <c r="D245" s="124">
        <f t="shared" si="22"/>
      </c>
      <c r="E245" s="124">
        <f t="shared" si="23"/>
      </c>
      <c r="F245" s="124">
        <f t="shared" si="24"/>
      </c>
      <c r="G245" s="125">
        <f t="shared" si="27"/>
      </c>
    </row>
    <row r="246" spans="1:7" ht="12.75">
      <c r="A246" s="122">
        <f t="shared" si="25"/>
      </c>
      <c r="B246" s="123">
        <f t="shared" si="21"/>
      </c>
      <c r="C246" s="124">
        <f t="shared" si="26"/>
      </c>
      <c r="D246" s="124">
        <f t="shared" si="22"/>
      </c>
      <c r="E246" s="124">
        <f t="shared" si="23"/>
      </c>
      <c r="F246" s="124">
        <f t="shared" si="24"/>
      </c>
      <c r="G246" s="125">
        <f t="shared" si="27"/>
      </c>
    </row>
    <row r="247" spans="1:7" ht="12.75">
      <c r="A247" s="122">
        <f t="shared" si="25"/>
      </c>
      <c r="B247" s="123">
        <f t="shared" si="21"/>
      </c>
      <c r="C247" s="124">
        <f t="shared" si="26"/>
      </c>
      <c r="D247" s="124">
        <f t="shared" si="22"/>
      </c>
      <c r="E247" s="124">
        <f t="shared" si="23"/>
      </c>
      <c r="F247" s="124">
        <f t="shared" si="24"/>
      </c>
      <c r="G247" s="125">
        <f t="shared" si="27"/>
      </c>
    </row>
    <row r="248" spans="1:7" ht="12.75">
      <c r="A248" s="122">
        <f t="shared" si="25"/>
      </c>
      <c r="B248" s="123">
        <f t="shared" si="21"/>
      </c>
      <c r="C248" s="124">
        <f t="shared" si="26"/>
      </c>
      <c r="D248" s="124">
        <f t="shared" si="22"/>
      </c>
      <c r="E248" s="124">
        <f t="shared" si="23"/>
      </c>
      <c r="F248" s="124">
        <f t="shared" si="24"/>
      </c>
      <c r="G248" s="125">
        <f t="shared" si="27"/>
      </c>
    </row>
    <row r="249" spans="1:7" ht="12.75">
      <c r="A249" s="126">
        <f t="shared" si="25"/>
      </c>
      <c r="B249" s="127">
        <f t="shared" si="21"/>
      </c>
      <c r="C249" s="128">
        <f t="shared" si="26"/>
      </c>
      <c r="D249" s="128">
        <f t="shared" si="22"/>
      </c>
      <c r="E249" s="128">
        <f t="shared" si="23"/>
      </c>
      <c r="F249" s="128">
        <f t="shared" si="24"/>
      </c>
      <c r="G249" s="129">
        <f t="shared" si="27"/>
      </c>
    </row>
    <row r="250" spans="1:7" ht="12.75">
      <c r="A250" s="122">
        <f t="shared" si="25"/>
      </c>
      <c r="B250" s="123">
        <f t="shared" si="21"/>
      </c>
      <c r="C250" s="124">
        <f t="shared" si="26"/>
      </c>
      <c r="D250" s="124">
        <f t="shared" si="22"/>
      </c>
      <c r="E250" s="124">
        <f t="shared" si="23"/>
      </c>
      <c r="F250" s="124">
        <f t="shared" si="24"/>
      </c>
      <c r="G250" s="125">
        <f t="shared" si="27"/>
      </c>
    </row>
    <row r="251" spans="1:7" ht="12.75">
      <c r="A251" s="122">
        <f t="shared" si="25"/>
      </c>
      <c r="B251" s="123">
        <f t="shared" si="21"/>
      </c>
      <c r="C251" s="124">
        <f t="shared" si="26"/>
      </c>
      <c r="D251" s="124">
        <f t="shared" si="22"/>
      </c>
      <c r="E251" s="124">
        <f t="shared" si="23"/>
      </c>
      <c r="F251" s="124">
        <f t="shared" si="24"/>
      </c>
      <c r="G251" s="125">
        <f t="shared" si="27"/>
      </c>
    </row>
    <row r="252" spans="1:7" ht="12.75">
      <c r="A252" s="122">
        <f t="shared" si="25"/>
      </c>
      <c r="B252" s="123">
        <f t="shared" si="21"/>
      </c>
      <c r="C252" s="124">
        <f t="shared" si="26"/>
      </c>
      <c r="D252" s="124">
        <f t="shared" si="22"/>
      </c>
      <c r="E252" s="124">
        <f t="shared" si="23"/>
      </c>
      <c r="F252" s="124">
        <f t="shared" si="24"/>
      </c>
      <c r="G252" s="125">
        <f t="shared" si="27"/>
      </c>
    </row>
    <row r="253" spans="1:7" ht="12.75">
      <c r="A253" s="122">
        <f t="shared" si="25"/>
      </c>
      <c r="B253" s="123">
        <f t="shared" si="21"/>
      </c>
      <c r="C253" s="124">
        <f t="shared" si="26"/>
      </c>
      <c r="D253" s="124">
        <f t="shared" si="22"/>
      </c>
      <c r="E253" s="124">
        <f t="shared" si="23"/>
      </c>
      <c r="F253" s="124">
        <f t="shared" si="24"/>
      </c>
      <c r="G253" s="125">
        <f t="shared" si="27"/>
      </c>
    </row>
    <row r="254" spans="1:7" ht="12.75">
      <c r="A254" s="122">
        <f t="shared" si="25"/>
      </c>
      <c r="B254" s="123">
        <f t="shared" si="21"/>
      </c>
      <c r="C254" s="124">
        <f t="shared" si="26"/>
      </c>
      <c r="D254" s="124">
        <f t="shared" si="22"/>
      </c>
      <c r="E254" s="124">
        <f t="shared" si="23"/>
      </c>
      <c r="F254" s="124">
        <f t="shared" si="24"/>
      </c>
      <c r="G254" s="125">
        <f t="shared" si="27"/>
      </c>
    </row>
    <row r="255" spans="1:7" ht="12.75">
      <c r="A255" s="122">
        <f t="shared" si="25"/>
      </c>
      <c r="B255" s="123">
        <f t="shared" si="21"/>
      </c>
      <c r="C255" s="124">
        <f t="shared" si="26"/>
      </c>
      <c r="D255" s="124">
        <f t="shared" si="22"/>
      </c>
      <c r="E255" s="124">
        <f t="shared" si="23"/>
      </c>
      <c r="F255" s="124">
        <f t="shared" si="24"/>
      </c>
      <c r="G255" s="125">
        <f t="shared" si="27"/>
      </c>
    </row>
    <row r="256" spans="1:7" ht="12.75">
      <c r="A256" s="122">
        <f t="shared" si="25"/>
      </c>
      <c r="B256" s="123">
        <f t="shared" si="21"/>
      </c>
      <c r="C256" s="124">
        <f t="shared" si="26"/>
      </c>
      <c r="D256" s="124">
        <f t="shared" si="22"/>
      </c>
      <c r="E256" s="124">
        <f t="shared" si="23"/>
      </c>
      <c r="F256" s="124">
        <f t="shared" si="24"/>
      </c>
      <c r="G256" s="125">
        <f t="shared" si="27"/>
      </c>
    </row>
    <row r="257" spans="1:7" ht="12.75">
      <c r="A257" s="122">
        <f t="shared" si="25"/>
      </c>
      <c r="B257" s="123">
        <f t="shared" si="21"/>
      </c>
      <c r="C257" s="124">
        <f t="shared" si="26"/>
      </c>
      <c r="D257" s="124">
        <f t="shared" si="22"/>
      </c>
      <c r="E257" s="124">
        <f t="shared" si="23"/>
      </c>
      <c r="F257" s="124">
        <f t="shared" si="24"/>
      </c>
      <c r="G257" s="125">
        <f t="shared" si="27"/>
      </c>
    </row>
    <row r="258" spans="1:7" ht="12.75">
      <c r="A258" s="122">
        <f t="shared" si="25"/>
      </c>
      <c r="B258" s="123">
        <f t="shared" si="21"/>
      </c>
      <c r="C258" s="124">
        <f t="shared" si="26"/>
      </c>
      <c r="D258" s="124">
        <f t="shared" si="22"/>
      </c>
      <c r="E258" s="124">
        <f t="shared" si="23"/>
      </c>
      <c r="F258" s="124">
        <f t="shared" si="24"/>
      </c>
      <c r="G258" s="125">
        <f t="shared" si="27"/>
      </c>
    </row>
    <row r="259" spans="1:7" ht="12.75">
      <c r="A259" s="122">
        <f t="shared" si="25"/>
      </c>
      <c r="B259" s="123">
        <f t="shared" si="21"/>
      </c>
      <c r="C259" s="124">
        <f t="shared" si="26"/>
      </c>
      <c r="D259" s="124">
        <f t="shared" si="22"/>
      </c>
      <c r="E259" s="124">
        <f t="shared" si="23"/>
      </c>
      <c r="F259" s="124">
        <f t="shared" si="24"/>
      </c>
      <c r="G259" s="125">
        <f t="shared" si="27"/>
      </c>
    </row>
    <row r="260" spans="1:7" ht="12.75">
      <c r="A260" s="122">
        <f t="shared" si="25"/>
      </c>
      <c r="B260" s="123">
        <f t="shared" si="21"/>
      </c>
      <c r="C260" s="124">
        <f t="shared" si="26"/>
      </c>
      <c r="D260" s="124">
        <f t="shared" si="22"/>
      </c>
      <c r="E260" s="124">
        <f t="shared" si="23"/>
      </c>
      <c r="F260" s="124">
        <f t="shared" si="24"/>
      </c>
      <c r="G260" s="125">
        <f t="shared" si="27"/>
      </c>
    </row>
    <row r="261" spans="1:7" ht="12.75">
      <c r="A261" s="126">
        <f t="shared" si="25"/>
      </c>
      <c r="B261" s="127">
        <f t="shared" si="21"/>
      </c>
      <c r="C261" s="128">
        <f t="shared" si="26"/>
      </c>
      <c r="D261" s="128">
        <f t="shared" si="22"/>
      </c>
      <c r="E261" s="128">
        <f t="shared" si="23"/>
      </c>
      <c r="F261" s="128">
        <f t="shared" si="24"/>
      </c>
      <c r="G261" s="129">
        <f t="shared" si="27"/>
      </c>
    </row>
    <row r="262" spans="1:7" ht="12.75">
      <c r="A262" s="122">
        <f t="shared" si="25"/>
      </c>
      <c r="B262" s="123">
        <f t="shared" si="21"/>
      </c>
      <c r="C262" s="124">
        <f t="shared" si="26"/>
      </c>
      <c r="D262" s="124">
        <f t="shared" si="22"/>
      </c>
      <c r="E262" s="124">
        <f t="shared" si="23"/>
      </c>
      <c r="F262" s="124">
        <f t="shared" si="24"/>
      </c>
      <c r="G262" s="125">
        <f t="shared" si="27"/>
      </c>
    </row>
    <row r="263" spans="1:7" ht="12.75">
      <c r="A263" s="122">
        <f t="shared" si="25"/>
      </c>
      <c r="B263" s="123">
        <f t="shared" si="21"/>
      </c>
      <c r="C263" s="124">
        <f t="shared" si="26"/>
      </c>
      <c r="D263" s="124">
        <f t="shared" si="22"/>
      </c>
      <c r="E263" s="124">
        <f t="shared" si="23"/>
      </c>
      <c r="F263" s="124">
        <f t="shared" si="24"/>
      </c>
      <c r="G263" s="125">
        <f t="shared" si="27"/>
      </c>
    </row>
    <row r="264" spans="1:7" ht="12.75">
      <c r="A264" s="122">
        <f t="shared" si="25"/>
      </c>
      <c r="B264" s="123">
        <f t="shared" si="21"/>
      </c>
      <c r="C264" s="124">
        <f t="shared" si="26"/>
      </c>
      <c r="D264" s="124">
        <f t="shared" si="22"/>
      </c>
      <c r="E264" s="124">
        <f t="shared" si="23"/>
      </c>
      <c r="F264" s="124">
        <f t="shared" si="24"/>
      </c>
      <c r="G264" s="125">
        <f t="shared" si="27"/>
      </c>
    </row>
    <row r="265" spans="1:7" ht="12.75">
      <c r="A265" s="122">
        <f t="shared" si="25"/>
      </c>
      <c r="B265" s="123">
        <f t="shared" si="21"/>
      </c>
      <c r="C265" s="124">
        <f t="shared" si="26"/>
      </c>
      <c r="D265" s="124">
        <f t="shared" si="22"/>
      </c>
      <c r="E265" s="124">
        <f t="shared" si="23"/>
      </c>
      <c r="F265" s="124">
        <f t="shared" si="24"/>
      </c>
      <c r="G265" s="125">
        <f t="shared" si="27"/>
      </c>
    </row>
    <row r="266" spans="1:7" ht="12.75">
      <c r="A266" s="122">
        <f t="shared" si="25"/>
      </c>
      <c r="B266" s="123">
        <f t="shared" si="21"/>
      </c>
      <c r="C266" s="124">
        <f t="shared" si="26"/>
      </c>
      <c r="D266" s="124">
        <f t="shared" si="22"/>
      </c>
      <c r="E266" s="124">
        <f t="shared" si="23"/>
      </c>
      <c r="F266" s="124">
        <f t="shared" si="24"/>
      </c>
      <c r="G266" s="125">
        <f t="shared" si="27"/>
      </c>
    </row>
    <row r="267" spans="1:7" ht="12.75">
      <c r="A267" s="122">
        <f t="shared" si="25"/>
      </c>
      <c r="B267" s="123">
        <f t="shared" si="21"/>
      </c>
      <c r="C267" s="124">
        <f t="shared" si="26"/>
      </c>
      <c r="D267" s="124">
        <f t="shared" si="22"/>
      </c>
      <c r="E267" s="124">
        <f t="shared" si="23"/>
      </c>
      <c r="F267" s="124">
        <f t="shared" si="24"/>
      </c>
      <c r="G267" s="125">
        <f t="shared" si="27"/>
      </c>
    </row>
    <row r="268" spans="1:7" ht="12.75">
      <c r="A268" s="122">
        <f t="shared" si="25"/>
      </c>
      <c r="B268" s="123">
        <f t="shared" si="21"/>
      </c>
      <c r="C268" s="124">
        <f t="shared" si="26"/>
      </c>
      <c r="D268" s="124">
        <f t="shared" si="22"/>
      </c>
      <c r="E268" s="124">
        <f t="shared" si="23"/>
      </c>
      <c r="F268" s="124">
        <f t="shared" si="24"/>
      </c>
      <c r="G268" s="125">
        <f t="shared" si="27"/>
      </c>
    </row>
    <row r="269" spans="1:7" ht="12.75">
      <c r="A269" s="122">
        <f t="shared" si="25"/>
      </c>
      <c r="B269" s="123">
        <f t="shared" si="21"/>
      </c>
      <c r="C269" s="124">
        <f t="shared" si="26"/>
      </c>
      <c r="D269" s="124">
        <f t="shared" si="22"/>
      </c>
      <c r="E269" s="124">
        <f t="shared" si="23"/>
      </c>
      <c r="F269" s="124">
        <f t="shared" si="24"/>
      </c>
      <c r="G269" s="125">
        <f t="shared" si="27"/>
      </c>
    </row>
    <row r="270" spans="1:7" ht="12.75">
      <c r="A270" s="122">
        <f t="shared" si="25"/>
      </c>
      <c r="B270" s="123">
        <f t="shared" si="21"/>
      </c>
      <c r="C270" s="124">
        <f t="shared" si="26"/>
      </c>
      <c r="D270" s="124">
        <f t="shared" si="22"/>
      </c>
      <c r="E270" s="124">
        <f t="shared" si="23"/>
      </c>
      <c r="F270" s="124">
        <f t="shared" si="24"/>
      </c>
      <c r="G270" s="125">
        <f t="shared" si="27"/>
      </c>
    </row>
    <row r="271" spans="1:7" ht="12.75">
      <c r="A271" s="122">
        <f t="shared" si="25"/>
      </c>
      <c r="B271" s="123">
        <f t="shared" si="21"/>
      </c>
      <c r="C271" s="124">
        <f t="shared" si="26"/>
      </c>
      <c r="D271" s="124">
        <f t="shared" si="22"/>
      </c>
      <c r="E271" s="124">
        <f t="shared" si="23"/>
      </c>
      <c r="F271" s="124">
        <f t="shared" si="24"/>
      </c>
      <c r="G271" s="125">
        <f t="shared" si="27"/>
      </c>
    </row>
    <row r="272" spans="1:7" ht="12.75">
      <c r="A272" s="122">
        <f t="shared" si="25"/>
      </c>
      <c r="B272" s="123">
        <f t="shared" si="21"/>
      </c>
      <c r="C272" s="124">
        <f t="shared" si="26"/>
      </c>
      <c r="D272" s="124">
        <f t="shared" si="22"/>
      </c>
      <c r="E272" s="124">
        <f t="shared" si="23"/>
      </c>
      <c r="F272" s="124">
        <f t="shared" si="24"/>
      </c>
      <c r="G272" s="125">
        <f t="shared" si="27"/>
      </c>
    </row>
    <row r="273" spans="1:7" ht="12.75">
      <c r="A273" s="126">
        <f t="shared" si="25"/>
      </c>
      <c r="B273" s="127">
        <f t="shared" si="21"/>
      </c>
      <c r="C273" s="128">
        <f t="shared" si="26"/>
      </c>
      <c r="D273" s="128">
        <f t="shared" si="22"/>
      </c>
      <c r="E273" s="128">
        <f t="shared" si="23"/>
      </c>
      <c r="F273" s="128">
        <f t="shared" si="24"/>
      </c>
      <c r="G273" s="129">
        <f t="shared" si="27"/>
      </c>
    </row>
    <row r="274" spans="1:7" ht="12.75">
      <c r="A274" s="122">
        <f t="shared" si="25"/>
      </c>
      <c r="B274" s="123">
        <f t="shared" si="21"/>
      </c>
      <c r="C274" s="124">
        <f t="shared" si="26"/>
      </c>
      <c r="D274" s="124">
        <f t="shared" si="22"/>
      </c>
      <c r="E274" s="124">
        <f t="shared" si="23"/>
      </c>
      <c r="F274" s="124">
        <f t="shared" si="24"/>
      </c>
      <c r="G274" s="125">
        <f t="shared" si="27"/>
      </c>
    </row>
    <row r="275" spans="1:7" ht="12.75">
      <c r="A275" s="122">
        <f t="shared" si="25"/>
      </c>
      <c r="B275" s="123">
        <f t="shared" si="21"/>
      </c>
      <c r="C275" s="124">
        <f t="shared" si="26"/>
      </c>
      <c r="D275" s="124">
        <f t="shared" si="22"/>
      </c>
      <c r="E275" s="124">
        <f t="shared" si="23"/>
      </c>
      <c r="F275" s="124">
        <f t="shared" si="24"/>
      </c>
      <c r="G275" s="125">
        <f t="shared" si="27"/>
      </c>
    </row>
    <row r="276" spans="1:7" ht="12.75">
      <c r="A276" s="122">
        <f t="shared" si="25"/>
      </c>
      <c r="B276" s="123">
        <f t="shared" si="21"/>
      </c>
      <c r="C276" s="124">
        <f t="shared" si="26"/>
      </c>
      <c r="D276" s="124">
        <f t="shared" si="22"/>
      </c>
      <c r="E276" s="124">
        <f t="shared" si="23"/>
      </c>
      <c r="F276" s="124">
        <f t="shared" si="24"/>
      </c>
      <c r="G276" s="125">
        <f t="shared" si="27"/>
      </c>
    </row>
    <row r="277" spans="1:7" ht="12.75">
      <c r="A277" s="122">
        <f t="shared" si="25"/>
      </c>
      <c r="B277" s="123">
        <f t="shared" si="21"/>
      </c>
      <c r="C277" s="124">
        <f t="shared" si="26"/>
      </c>
      <c r="D277" s="124">
        <f t="shared" si="22"/>
      </c>
      <c r="E277" s="124">
        <f t="shared" si="23"/>
      </c>
      <c r="F277" s="124">
        <f t="shared" si="24"/>
      </c>
      <c r="G277" s="125">
        <f t="shared" si="27"/>
      </c>
    </row>
    <row r="278" spans="1:7" ht="12.75">
      <c r="A278" s="122">
        <f t="shared" si="25"/>
      </c>
      <c r="B278" s="123">
        <f aca="true" t="shared" si="28" ref="B278:B341">Mostrar.fecha</f>
      </c>
      <c r="C278" s="124">
        <f t="shared" si="26"/>
      </c>
      <c r="D278" s="124">
        <f aca="true" t="shared" si="29" ref="D278:D341">Interés</f>
      </c>
      <c r="E278" s="124">
        <f aca="true" t="shared" si="30" ref="E278:E341">Capital</f>
      </c>
      <c r="F278" s="124">
        <f aca="true" t="shared" si="31" ref="F278:F341">Saldo.final</f>
      </c>
      <c r="G278" s="125">
        <f t="shared" si="27"/>
      </c>
    </row>
    <row r="279" spans="1:7" ht="12.75">
      <c r="A279" s="122">
        <f aca="true" t="shared" si="32" ref="A279:A342">Núm.pago</f>
      </c>
      <c r="B279" s="123">
        <f t="shared" si="28"/>
      </c>
      <c r="C279" s="124">
        <f aca="true" t="shared" si="33" ref="C279:C342">Saldo.inicial</f>
      </c>
      <c r="D279" s="124">
        <f t="shared" si="29"/>
      </c>
      <c r="E279" s="124">
        <f t="shared" si="30"/>
      </c>
      <c r="F279" s="124">
        <f t="shared" si="31"/>
      </c>
      <c r="G279" s="125">
        <f aca="true" t="shared" si="34" ref="G279:G342">Interés.acumulado</f>
      </c>
    </row>
    <row r="280" spans="1:7" ht="12.75">
      <c r="A280" s="122">
        <f t="shared" si="32"/>
      </c>
      <c r="B280" s="123">
        <f t="shared" si="28"/>
      </c>
      <c r="C280" s="124">
        <f t="shared" si="33"/>
      </c>
      <c r="D280" s="124">
        <f t="shared" si="29"/>
      </c>
      <c r="E280" s="124">
        <f t="shared" si="30"/>
      </c>
      <c r="F280" s="124">
        <f t="shared" si="31"/>
      </c>
      <c r="G280" s="125">
        <f t="shared" si="34"/>
      </c>
    </row>
    <row r="281" spans="1:7" ht="12.75">
      <c r="A281" s="122">
        <f t="shared" si="32"/>
      </c>
      <c r="B281" s="123">
        <f t="shared" si="28"/>
      </c>
      <c r="C281" s="124">
        <f t="shared" si="33"/>
      </c>
      <c r="D281" s="124">
        <f t="shared" si="29"/>
      </c>
      <c r="E281" s="124">
        <f t="shared" si="30"/>
      </c>
      <c r="F281" s="124">
        <f t="shared" si="31"/>
      </c>
      <c r="G281" s="125">
        <f t="shared" si="34"/>
      </c>
    </row>
    <row r="282" spans="1:7" ht="12.75">
      <c r="A282" s="122">
        <f t="shared" si="32"/>
      </c>
      <c r="B282" s="123">
        <f t="shared" si="28"/>
      </c>
      <c r="C282" s="124">
        <f t="shared" si="33"/>
      </c>
      <c r="D282" s="124">
        <f t="shared" si="29"/>
      </c>
      <c r="E282" s="124">
        <f t="shared" si="30"/>
      </c>
      <c r="F282" s="124">
        <f t="shared" si="31"/>
      </c>
      <c r="G282" s="125">
        <f t="shared" si="34"/>
      </c>
    </row>
    <row r="283" spans="1:7" ht="12.75">
      <c r="A283" s="122">
        <f t="shared" si="32"/>
      </c>
      <c r="B283" s="123">
        <f t="shared" si="28"/>
      </c>
      <c r="C283" s="124">
        <f t="shared" si="33"/>
      </c>
      <c r="D283" s="124">
        <f t="shared" si="29"/>
      </c>
      <c r="E283" s="124">
        <f t="shared" si="30"/>
      </c>
      <c r="F283" s="124">
        <f t="shared" si="31"/>
      </c>
      <c r="G283" s="125">
        <f t="shared" si="34"/>
      </c>
    </row>
    <row r="284" spans="1:7" ht="12.75">
      <c r="A284" s="122">
        <f t="shared" si="32"/>
      </c>
      <c r="B284" s="123">
        <f t="shared" si="28"/>
      </c>
      <c r="C284" s="124">
        <f t="shared" si="33"/>
      </c>
      <c r="D284" s="124">
        <f t="shared" si="29"/>
      </c>
      <c r="E284" s="124">
        <f t="shared" si="30"/>
      </c>
      <c r="F284" s="124">
        <f t="shared" si="31"/>
      </c>
      <c r="G284" s="125">
        <f t="shared" si="34"/>
      </c>
    </row>
    <row r="285" spans="1:7" ht="12.75">
      <c r="A285" s="126">
        <f t="shared" si="32"/>
      </c>
      <c r="B285" s="127">
        <f t="shared" si="28"/>
      </c>
      <c r="C285" s="128">
        <f t="shared" si="33"/>
      </c>
      <c r="D285" s="128">
        <f t="shared" si="29"/>
      </c>
      <c r="E285" s="128">
        <f t="shared" si="30"/>
      </c>
      <c r="F285" s="128">
        <f t="shared" si="31"/>
      </c>
      <c r="G285" s="129">
        <f t="shared" si="34"/>
      </c>
    </row>
    <row r="286" spans="1:7" ht="12.75">
      <c r="A286" s="122">
        <f t="shared" si="32"/>
      </c>
      <c r="B286" s="123">
        <f t="shared" si="28"/>
      </c>
      <c r="C286" s="124">
        <f t="shared" si="33"/>
      </c>
      <c r="D286" s="124">
        <f t="shared" si="29"/>
      </c>
      <c r="E286" s="124">
        <f t="shared" si="30"/>
      </c>
      <c r="F286" s="124">
        <f t="shared" si="31"/>
      </c>
      <c r="G286" s="125">
        <f t="shared" si="34"/>
      </c>
    </row>
    <row r="287" spans="1:7" ht="12.75">
      <c r="A287" s="122">
        <f t="shared" si="32"/>
      </c>
      <c r="B287" s="123">
        <f t="shared" si="28"/>
      </c>
      <c r="C287" s="124">
        <f t="shared" si="33"/>
      </c>
      <c r="D287" s="124">
        <f t="shared" si="29"/>
      </c>
      <c r="E287" s="124">
        <f t="shared" si="30"/>
      </c>
      <c r="F287" s="124">
        <f t="shared" si="31"/>
      </c>
      <c r="G287" s="125">
        <f t="shared" si="34"/>
      </c>
    </row>
    <row r="288" spans="1:7" ht="12.75">
      <c r="A288" s="122">
        <f t="shared" si="32"/>
      </c>
      <c r="B288" s="123">
        <f t="shared" si="28"/>
      </c>
      <c r="C288" s="124">
        <f t="shared" si="33"/>
      </c>
      <c r="D288" s="124">
        <f t="shared" si="29"/>
      </c>
      <c r="E288" s="124">
        <f t="shared" si="30"/>
      </c>
      <c r="F288" s="124">
        <f t="shared" si="31"/>
      </c>
      <c r="G288" s="125">
        <f t="shared" si="34"/>
      </c>
    </row>
    <row r="289" spans="1:7" ht="12.75">
      <c r="A289" s="122">
        <f t="shared" si="32"/>
      </c>
      <c r="B289" s="123">
        <f t="shared" si="28"/>
      </c>
      <c r="C289" s="124">
        <f t="shared" si="33"/>
      </c>
      <c r="D289" s="124">
        <f t="shared" si="29"/>
      </c>
      <c r="E289" s="124">
        <f t="shared" si="30"/>
      </c>
      <c r="F289" s="124">
        <f t="shared" si="31"/>
      </c>
      <c r="G289" s="125">
        <f t="shared" si="34"/>
      </c>
    </row>
    <row r="290" spans="1:7" ht="12.75">
      <c r="A290" s="122">
        <f t="shared" si="32"/>
      </c>
      <c r="B290" s="123">
        <f t="shared" si="28"/>
      </c>
      <c r="C290" s="124">
        <f t="shared" si="33"/>
      </c>
      <c r="D290" s="124">
        <f t="shared" si="29"/>
      </c>
      <c r="E290" s="124">
        <f t="shared" si="30"/>
      </c>
      <c r="F290" s="124">
        <f t="shared" si="31"/>
      </c>
      <c r="G290" s="125">
        <f t="shared" si="34"/>
      </c>
    </row>
    <row r="291" spans="1:7" ht="12.75">
      <c r="A291" s="122">
        <f t="shared" si="32"/>
      </c>
      <c r="B291" s="123">
        <f t="shared" si="28"/>
      </c>
      <c r="C291" s="124">
        <f t="shared" si="33"/>
      </c>
      <c r="D291" s="124">
        <f t="shared" si="29"/>
      </c>
      <c r="E291" s="124">
        <f t="shared" si="30"/>
      </c>
      <c r="F291" s="124">
        <f t="shared" si="31"/>
      </c>
      <c r="G291" s="125">
        <f t="shared" si="34"/>
      </c>
    </row>
    <row r="292" spans="1:7" ht="12.75">
      <c r="A292" s="122">
        <f t="shared" si="32"/>
      </c>
      <c r="B292" s="123">
        <f t="shared" si="28"/>
      </c>
      <c r="C292" s="124">
        <f t="shared" si="33"/>
      </c>
      <c r="D292" s="124">
        <f t="shared" si="29"/>
      </c>
      <c r="E292" s="124">
        <f t="shared" si="30"/>
      </c>
      <c r="F292" s="124">
        <f t="shared" si="31"/>
      </c>
      <c r="G292" s="125">
        <f t="shared" si="34"/>
      </c>
    </row>
    <row r="293" spans="1:7" ht="12.75">
      <c r="A293" s="122">
        <f t="shared" si="32"/>
      </c>
      <c r="B293" s="123">
        <f t="shared" si="28"/>
      </c>
      <c r="C293" s="124">
        <f t="shared" si="33"/>
      </c>
      <c r="D293" s="124">
        <f t="shared" si="29"/>
      </c>
      <c r="E293" s="124">
        <f t="shared" si="30"/>
      </c>
      <c r="F293" s="124">
        <f t="shared" si="31"/>
      </c>
      <c r="G293" s="125">
        <f t="shared" si="34"/>
      </c>
    </row>
    <row r="294" spans="1:7" ht="12.75">
      <c r="A294" s="122">
        <f t="shared" si="32"/>
      </c>
      <c r="B294" s="123">
        <f t="shared" si="28"/>
      </c>
      <c r="C294" s="124">
        <f t="shared" si="33"/>
      </c>
      <c r="D294" s="124">
        <f t="shared" si="29"/>
      </c>
      <c r="E294" s="124">
        <f t="shared" si="30"/>
      </c>
      <c r="F294" s="124">
        <f t="shared" si="31"/>
      </c>
      <c r="G294" s="125">
        <f t="shared" si="34"/>
      </c>
    </row>
    <row r="295" spans="1:7" ht="12.75">
      <c r="A295" s="122">
        <f t="shared" si="32"/>
      </c>
      <c r="B295" s="123">
        <f t="shared" si="28"/>
      </c>
      <c r="C295" s="124">
        <f t="shared" si="33"/>
      </c>
      <c r="D295" s="124">
        <f t="shared" si="29"/>
      </c>
      <c r="E295" s="124">
        <f t="shared" si="30"/>
      </c>
      <c r="F295" s="124">
        <f t="shared" si="31"/>
      </c>
      <c r="G295" s="125">
        <f t="shared" si="34"/>
      </c>
    </row>
    <row r="296" spans="1:7" ht="12.75">
      <c r="A296" s="122">
        <f t="shared" si="32"/>
      </c>
      <c r="B296" s="123">
        <f t="shared" si="28"/>
      </c>
      <c r="C296" s="124">
        <f t="shared" si="33"/>
      </c>
      <c r="D296" s="124">
        <f t="shared" si="29"/>
      </c>
      <c r="E296" s="124">
        <f t="shared" si="30"/>
      </c>
      <c r="F296" s="124">
        <f t="shared" si="31"/>
      </c>
      <c r="G296" s="125">
        <f t="shared" si="34"/>
      </c>
    </row>
    <row r="297" spans="1:7" ht="12.75">
      <c r="A297" s="126">
        <f t="shared" si="32"/>
      </c>
      <c r="B297" s="127">
        <f t="shared" si="28"/>
      </c>
      <c r="C297" s="128">
        <f t="shared" si="33"/>
      </c>
      <c r="D297" s="128">
        <f t="shared" si="29"/>
      </c>
      <c r="E297" s="128">
        <f t="shared" si="30"/>
      </c>
      <c r="F297" s="128">
        <f t="shared" si="31"/>
      </c>
      <c r="G297" s="129">
        <f t="shared" si="34"/>
      </c>
    </row>
    <row r="298" spans="1:7" ht="12.75">
      <c r="A298" s="122">
        <f t="shared" si="32"/>
      </c>
      <c r="B298" s="123">
        <f t="shared" si="28"/>
      </c>
      <c r="C298" s="124">
        <f t="shared" si="33"/>
      </c>
      <c r="D298" s="124">
        <f t="shared" si="29"/>
      </c>
      <c r="E298" s="124">
        <f t="shared" si="30"/>
      </c>
      <c r="F298" s="124">
        <f t="shared" si="31"/>
      </c>
      <c r="G298" s="125">
        <f t="shared" si="34"/>
      </c>
    </row>
    <row r="299" spans="1:7" ht="12.75">
      <c r="A299" s="122">
        <f t="shared" si="32"/>
      </c>
      <c r="B299" s="123">
        <f t="shared" si="28"/>
      </c>
      <c r="C299" s="124">
        <f t="shared" si="33"/>
      </c>
      <c r="D299" s="124">
        <f t="shared" si="29"/>
      </c>
      <c r="E299" s="124">
        <f t="shared" si="30"/>
      </c>
      <c r="F299" s="124">
        <f t="shared" si="31"/>
      </c>
      <c r="G299" s="125">
        <f t="shared" si="34"/>
      </c>
    </row>
    <row r="300" spans="1:7" ht="12.75">
      <c r="A300" s="122">
        <f t="shared" si="32"/>
      </c>
      <c r="B300" s="123">
        <f t="shared" si="28"/>
      </c>
      <c r="C300" s="124">
        <f t="shared" si="33"/>
      </c>
      <c r="D300" s="124">
        <f t="shared" si="29"/>
      </c>
      <c r="E300" s="124">
        <f t="shared" si="30"/>
      </c>
      <c r="F300" s="124">
        <f t="shared" si="31"/>
      </c>
      <c r="G300" s="125">
        <f t="shared" si="34"/>
      </c>
    </row>
    <row r="301" spans="1:7" ht="12.75">
      <c r="A301" s="122">
        <f t="shared" si="32"/>
      </c>
      <c r="B301" s="123">
        <f t="shared" si="28"/>
      </c>
      <c r="C301" s="124">
        <f t="shared" si="33"/>
      </c>
      <c r="D301" s="124">
        <f t="shared" si="29"/>
      </c>
      <c r="E301" s="124">
        <f t="shared" si="30"/>
      </c>
      <c r="F301" s="124">
        <f t="shared" si="31"/>
      </c>
      <c r="G301" s="125">
        <f t="shared" si="34"/>
      </c>
    </row>
    <row r="302" spans="1:7" ht="12.75">
      <c r="A302" s="122">
        <f t="shared" si="32"/>
      </c>
      <c r="B302" s="123">
        <f t="shared" si="28"/>
      </c>
      <c r="C302" s="124">
        <f t="shared" si="33"/>
      </c>
      <c r="D302" s="124">
        <f t="shared" si="29"/>
      </c>
      <c r="E302" s="124">
        <f t="shared" si="30"/>
      </c>
      <c r="F302" s="124">
        <f t="shared" si="31"/>
      </c>
      <c r="G302" s="125">
        <f t="shared" si="34"/>
      </c>
    </row>
    <row r="303" spans="1:7" ht="12.75">
      <c r="A303" s="122">
        <f t="shared" si="32"/>
      </c>
      <c r="B303" s="123">
        <f t="shared" si="28"/>
      </c>
      <c r="C303" s="124">
        <f t="shared" si="33"/>
      </c>
      <c r="D303" s="124">
        <f t="shared" si="29"/>
      </c>
      <c r="E303" s="124">
        <f t="shared" si="30"/>
      </c>
      <c r="F303" s="124">
        <f t="shared" si="31"/>
      </c>
      <c r="G303" s="125">
        <f t="shared" si="34"/>
      </c>
    </row>
    <row r="304" spans="1:7" ht="12.75">
      <c r="A304" s="122">
        <f t="shared" si="32"/>
      </c>
      <c r="B304" s="123">
        <f t="shared" si="28"/>
      </c>
      <c r="C304" s="124">
        <f t="shared" si="33"/>
      </c>
      <c r="D304" s="124">
        <f t="shared" si="29"/>
      </c>
      <c r="E304" s="124">
        <f t="shared" si="30"/>
      </c>
      <c r="F304" s="124">
        <f t="shared" si="31"/>
      </c>
      <c r="G304" s="125">
        <f t="shared" si="34"/>
      </c>
    </row>
    <row r="305" spans="1:7" ht="12.75">
      <c r="A305" s="122">
        <f t="shared" si="32"/>
      </c>
      <c r="B305" s="123">
        <f t="shared" si="28"/>
      </c>
      <c r="C305" s="124">
        <f t="shared" si="33"/>
      </c>
      <c r="D305" s="124">
        <f t="shared" si="29"/>
      </c>
      <c r="E305" s="124">
        <f t="shared" si="30"/>
      </c>
      <c r="F305" s="124">
        <f t="shared" si="31"/>
      </c>
      <c r="G305" s="125">
        <f t="shared" si="34"/>
      </c>
    </row>
    <row r="306" spans="1:7" ht="12.75">
      <c r="A306" s="122">
        <f t="shared" si="32"/>
      </c>
      <c r="B306" s="123">
        <f t="shared" si="28"/>
      </c>
      <c r="C306" s="124">
        <f t="shared" si="33"/>
      </c>
      <c r="D306" s="124">
        <f t="shared" si="29"/>
      </c>
      <c r="E306" s="124">
        <f t="shared" si="30"/>
      </c>
      <c r="F306" s="124">
        <f t="shared" si="31"/>
      </c>
      <c r="G306" s="125">
        <f t="shared" si="34"/>
      </c>
    </row>
    <row r="307" spans="1:7" ht="12.75">
      <c r="A307" s="122">
        <f t="shared" si="32"/>
      </c>
      <c r="B307" s="123">
        <f t="shared" si="28"/>
      </c>
      <c r="C307" s="124">
        <f t="shared" si="33"/>
      </c>
      <c r="D307" s="124">
        <f t="shared" si="29"/>
      </c>
      <c r="E307" s="124">
        <f t="shared" si="30"/>
      </c>
      <c r="F307" s="124">
        <f t="shared" si="31"/>
      </c>
      <c r="G307" s="125">
        <f t="shared" si="34"/>
      </c>
    </row>
    <row r="308" spans="1:7" ht="12.75">
      <c r="A308" s="122">
        <f t="shared" si="32"/>
      </c>
      <c r="B308" s="123">
        <f t="shared" si="28"/>
      </c>
      <c r="C308" s="124">
        <f t="shared" si="33"/>
      </c>
      <c r="D308" s="124">
        <f t="shared" si="29"/>
      </c>
      <c r="E308" s="124">
        <f t="shared" si="30"/>
      </c>
      <c r="F308" s="124">
        <f t="shared" si="31"/>
      </c>
      <c r="G308" s="125">
        <f t="shared" si="34"/>
      </c>
    </row>
    <row r="309" spans="1:7" ht="12.75">
      <c r="A309" s="126">
        <f t="shared" si="32"/>
      </c>
      <c r="B309" s="127">
        <f t="shared" si="28"/>
      </c>
      <c r="C309" s="128">
        <f t="shared" si="33"/>
      </c>
      <c r="D309" s="128">
        <f t="shared" si="29"/>
      </c>
      <c r="E309" s="128">
        <f t="shared" si="30"/>
      </c>
      <c r="F309" s="128">
        <f t="shared" si="31"/>
      </c>
      <c r="G309" s="129">
        <f t="shared" si="34"/>
      </c>
    </row>
    <row r="310" spans="1:7" ht="12.75">
      <c r="A310" s="122">
        <f t="shared" si="32"/>
      </c>
      <c r="B310" s="123">
        <f t="shared" si="28"/>
      </c>
      <c r="C310" s="124">
        <f t="shared" si="33"/>
      </c>
      <c r="D310" s="124">
        <f t="shared" si="29"/>
      </c>
      <c r="E310" s="124">
        <f t="shared" si="30"/>
      </c>
      <c r="F310" s="124">
        <f t="shared" si="31"/>
      </c>
      <c r="G310" s="125">
        <f t="shared" si="34"/>
      </c>
    </row>
    <row r="311" spans="1:7" ht="12.75">
      <c r="A311" s="122">
        <f t="shared" si="32"/>
      </c>
      <c r="B311" s="123">
        <f t="shared" si="28"/>
      </c>
      <c r="C311" s="124">
        <f t="shared" si="33"/>
      </c>
      <c r="D311" s="124">
        <f t="shared" si="29"/>
      </c>
      <c r="E311" s="124">
        <f t="shared" si="30"/>
      </c>
      <c r="F311" s="124">
        <f t="shared" si="31"/>
      </c>
      <c r="G311" s="125">
        <f t="shared" si="34"/>
      </c>
    </row>
    <row r="312" spans="1:7" ht="12.75">
      <c r="A312" s="122">
        <f t="shared" si="32"/>
      </c>
      <c r="B312" s="123">
        <f t="shared" si="28"/>
      </c>
      <c r="C312" s="124">
        <f t="shared" si="33"/>
      </c>
      <c r="D312" s="124">
        <f t="shared" si="29"/>
      </c>
      <c r="E312" s="124">
        <f t="shared" si="30"/>
      </c>
      <c r="F312" s="124">
        <f t="shared" si="31"/>
      </c>
      <c r="G312" s="125">
        <f t="shared" si="34"/>
      </c>
    </row>
    <row r="313" spans="1:7" ht="12.75">
      <c r="A313" s="122">
        <f t="shared" si="32"/>
      </c>
      <c r="B313" s="123">
        <f t="shared" si="28"/>
      </c>
      <c r="C313" s="124">
        <f t="shared" si="33"/>
      </c>
      <c r="D313" s="124">
        <f t="shared" si="29"/>
      </c>
      <c r="E313" s="124">
        <f t="shared" si="30"/>
      </c>
      <c r="F313" s="124">
        <f t="shared" si="31"/>
      </c>
      <c r="G313" s="125">
        <f t="shared" si="34"/>
      </c>
    </row>
    <row r="314" spans="1:7" ht="12.75">
      <c r="A314" s="122">
        <f t="shared" si="32"/>
      </c>
      <c r="B314" s="123">
        <f t="shared" si="28"/>
      </c>
      <c r="C314" s="124">
        <f t="shared" si="33"/>
      </c>
      <c r="D314" s="124">
        <f t="shared" si="29"/>
      </c>
      <c r="E314" s="124">
        <f t="shared" si="30"/>
      </c>
      <c r="F314" s="124">
        <f t="shared" si="31"/>
      </c>
      <c r="G314" s="125">
        <f t="shared" si="34"/>
      </c>
    </row>
    <row r="315" spans="1:7" ht="12.75">
      <c r="A315" s="122">
        <f t="shared" si="32"/>
      </c>
      <c r="B315" s="123">
        <f t="shared" si="28"/>
      </c>
      <c r="C315" s="124">
        <f t="shared" si="33"/>
      </c>
      <c r="D315" s="124">
        <f t="shared" si="29"/>
      </c>
      <c r="E315" s="124">
        <f t="shared" si="30"/>
      </c>
      <c r="F315" s="124">
        <f t="shared" si="31"/>
      </c>
      <c r="G315" s="125">
        <f t="shared" si="34"/>
      </c>
    </row>
    <row r="316" spans="1:7" ht="12.75">
      <c r="A316" s="122">
        <f t="shared" si="32"/>
      </c>
      <c r="B316" s="123">
        <f t="shared" si="28"/>
      </c>
      <c r="C316" s="124">
        <f t="shared" si="33"/>
      </c>
      <c r="D316" s="124">
        <f t="shared" si="29"/>
      </c>
      <c r="E316" s="124">
        <f t="shared" si="30"/>
      </c>
      <c r="F316" s="124">
        <f t="shared" si="31"/>
      </c>
      <c r="G316" s="125">
        <f t="shared" si="34"/>
      </c>
    </row>
    <row r="317" spans="1:7" ht="12.75">
      <c r="A317" s="122">
        <f t="shared" si="32"/>
      </c>
      <c r="B317" s="123">
        <f t="shared" si="28"/>
      </c>
      <c r="C317" s="124">
        <f t="shared" si="33"/>
      </c>
      <c r="D317" s="124">
        <f t="shared" si="29"/>
      </c>
      <c r="E317" s="124">
        <f t="shared" si="30"/>
      </c>
      <c r="F317" s="124">
        <f t="shared" si="31"/>
      </c>
      <c r="G317" s="125">
        <f t="shared" si="34"/>
      </c>
    </row>
    <row r="318" spans="1:7" ht="12.75">
      <c r="A318" s="122">
        <f t="shared" si="32"/>
      </c>
      <c r="B318" s="123">
        <f t="shared" si="28"/>
      </c>
      <c r="C318" s="124">
        <f t="shared" si="33"/>
      </c>
      <c r="D318" s="124">
        <f t="shared" si="29"/>
      </c>
      <c r="E318" s="124">
        <f t="shared" si="30"/>
      </c>
      <c r="F318" s="124">
        <f t="shared" si="31"/>
      </c>
      <c r="G318" s="125">
        <f t="shared" si="34"/>
      </c>
    </row>
    <row r="319" spans="1:7" ht="12.75">
      <c r="A319" s="122">
        <f t="shared" si="32"/>
      </c>
      <c r="B319" s="123">
        <f t="shared" si="28"/>
      </c>
      <c r="C319" s="124">
        <f t="shared" si="33"/>
      </c>
      <c r="D319" s="124">
        <f t="shared" si="29"/>
      </c>
      <c r="E319" s="124">
        <f t="shared" si="30"/>
      </c>
      <c r="F319" s="124">
        <f t="shared" si="31"/>
      </c>
      <c r="G319" s="125">
        <f t="shared" si="34"/>
      </c>
    </row>
    <row r="320" spans="1:7" ht="12.75">
      <c r="A320" s="122">
        <f t="shared" si="32"/>
      </c>
      <c r="B320" s="123">
        <f t="shared" si="28"/>
      </c>
      <c r="C320" s="124">
        <f t="shared" si="33"/>
      </c>
      <c r="D320" s="124">
        <f t="shared" si="29"/>
      </c>
      <c r="E320" s="124">
        <f t="shared" si="30"/>
      </c>
      <c r="F320" s="124">
        <f t="shared" si="31"/>
      </c>
      <c r="G320" s="125">
        <f t="shared" si="34"/>
      </c>
    </row>
    <row r="321" spans="1:7" ht="12.75">
      <c r="A321" s="126">
        <f t="shared" si="32"/>
      </c>
      <c r="B321" s="127">
        <f t="shared" si="28"/>
      </c>
      <c r="C321" s="128">
        <f t="shared" si="33"/>
      </c>
      <c r="D321" s="128">
        <f t="shared" si="29"/>
      </c>
      <c r="E321" s="128">
        <f t="shared" si="30"/>
      </c>
      <c r="F321" s="128">
        <f t="shared" si="31"/>
      </c>
      <c r="G321" s="129">
        <f t="shared" si="34"/>
      </c>
    </row>
    <row r="322" spans="1:7" ht="12.75">
      <c r="A322" s="122">
        <f t="shared" si="32"/>
      </c>
      <c r="B322" s="123">
        <f t="shared" si="28"/>
      </c>
      <c r="C322" s="124">
        <f t="shared" si="33"/>
      </c>
      <c r="D322" s="124">
        <f t="shared" si="29"/>
      </c>
      <c r="E322" s="124">
        <f t="shared" si="30"/>
      </c>
      <c r="F322" s="124">
        <f t="shared" si="31"/>
      </c>
      <c r="G322" s="125">
        <f t="shared" si="34"/>
      </c>
    </row>
    <row r="323" spans="1:7" ht="12.75">
      <c r="A323" s="122">
        <f t="shared" si="32"/>
      </c>
      <c r="B323" s="123">
        <f t="shared" si="28"/>
      </c>
      <c r="C323" s="124">
        <f t="shared" si="33"/>
      </c>
      <c r="D323" s="124">
        <f t="shared" si="29"/>
      </c>
      <c r="E323" s="124">
        <f t="shared" si="30"/>
      </c>
      <c r="F323" s="124">
        <f t="shared" si="31"/>
      </c>
      <c r="G323" s="125">
        <f t="shared" si="34"/>
      </c>
    </row>
    <row r="324" spans="1:7" ht="12.75">
      <c r="A324" s="122">
        <f t="shared" si="32"/>
      </c>
      <c r="B324" s="123">
        <f t="shared" si="28"/>
      </c>
      <c r="C324" s="124">
        <f t="shared" si="33"/>
      </c>
      <c r="D324" s="124">
        <f t="shared" si="29"/>
      </c>
      <c r="E324" s="124">
        <f t="shared" si="30"/>
      </c>
      <c r="F324" s="124">
        <f t="shared" si="31"/>
      </c>
      <c r="G324" s="125">
        <f t="shared" si="34"/>
      </c>
    </row>
    <row r="325" spans="1:7" ht="12.75">
      <c r="A325" s="122">
        <f t="shared" si="32"/>
      </c>
      <c r="B325" s="123">
        <f t="shared" si="28"/>
      </c>
      <c r="C325" s="124">
        <f t="shared" si="33"/>
      </c>
      <c r="D325" s="124">
        <f t="shared" si="29"/>
      </c>
      <c r="E325" s="124">
        <f t="shared" si="30"/>
      </c>
      <c r="F325" s="124">
        <f t="shared" si="31"/>
      </c>
      <c r="G325" s="125">
        <f t="shared" si="34"/>
      </c>
    </row>
    <row r="326" spans="1:7" ht="12.75">
      <c r="A326" s="122">
        <f t="shared" si="32"/>
      </c>
      <c r="B326" s="123">
        <f t="shared" si="28"/>
      </c>
      <c r="C326" s="124">
        <f t="shared" si="33"/>
      </c>
      <c r="D326" s="124">
        <f t="shared" si="29"/>
      </c>
      <c r="E326" s="124">
        <f t="shared" si="30"/>
      </c>
      <c r="F326" s="124">
        <f t="shared" si="31"/>
      </c>
      <c r="G326" s="125">
        <f t="shared" si="34"/>
      </c>
    </row>
    <row r="327" spans="1:7" ht="12.75">
      <c r="A327" s="122">
        <f t="shared" si="32"/>
      </c>
      <c r="B327" s="123">
        <f t="shared" si="28"/>
      </c>
      <c r="C327" s="124">
        <f t="shared" si="33"/>
      </c>
      <c r="D327" s="124">
        <f t="shared" si="29"/>
      </c>
      <c r="E327" s="124">
        <f t="shared" si="30"/>
      </c>
      <c r="F327" s="124">
        <f t="shared" si="31"/>
      </c>
      <c r="G327" s="125">
        <f t="shared" si="34"/>
      </c>
    </row>
    <row r="328" spans="1:7" ht="12.75">
      <c r="A328" s="122">
        <f t="shared" si="32"/>
      </c>
      <c r="B328" s="123">
        <f t="shared" si="28"/>
      </c>
      <c r="C328" s="124">
        <f t="shared" si="33"/>
      </c>
      <c r="D328" s="124">
        <f t="shared" si="29"/>
      </c>
      <c r="E328" s="124">
        <f t="shared" si="30"/>
      </c>
      <c r="F328" s="124">
        <f t="shared" si="31"/>
      </c>
      <c r="G328" s="125">
        <f t="shared" si="34"/>
      </c>
    </row>
    <row r="329" spans="1:7" ht="12.75">
      <c r="A329" s="122">
        <f t="shared" si="32"/>
      </c>
      <c r="B329" s="123">
        <f t="shared" si="28"/>
      </c>
      <c r="C329" s="124">
        <f t="shared" si="33"/>
      </c>
      <c r="D329" s="124">
        <f t="shared" si="29"/>
      </c>
      <c r="E329" s="124">
        <f t="shared" si="30"/>
      </c>
      <c r="F329" s="124">
        <f t="shared" si="31"/>
      </c>
      <c r="G329" s="125">
        <f t="shared" si="34"/>
      </c>
    </row>
    <row r="330" spans="1:7" ht="12.75">
      <c r="A330" s="122">
        <f t="shared" si="32"/>
      </c>
      <c r="B330" s="123">
        <f t="shared" si="28"/>
      </c>
      <c r="C330" s="124">
        <f t="shared" si="33"/>
      </c>
      <c r="D330" s="124">
        <f t="shared" si="29"/>
      </c>
      <c r="E330" s="124">
        <f t="shared" si="30"/>
      </c>
      <c r="F330" s="124">
        <f t="shared" si="31"/>
      </c>
      <c r="G330" s="125">
        <f t="shared" si="34"/>
      </c>
    </row>
    <row r="331" spans="1:7" ht="12.75">
      <c r="A331" s="122">
        <f t="shared" si="32"/>
      </c>
      <c r="B331" s="123">
        <f t="shared" si="28"/>
      </c>
      <c r="C331" s="124">
        <f t="shared" si="33"/>
      </c>
      <c r="D331" s="124">
        <f t="shared" si="29"/>
      </c>
      <c r="E331" s="124">
        <f t="shared" si="30"/>
      </c>
      <c r="F331" s="124">
        <f t="shared" si="31"/>
      </c>
      <c r="G331" s="125">
        <f t="shared" si="34"/>
      </c>
    </row>
    <row r="332" spans="1:7" ht="12.75">
      <c r="A332" s="122">
        <f t="shared" si="32"/>
      </c>
      <c r="B332" s="123">
        <f t="shared" si="28"/>
      </c>
      <c r="C332" s="124">
        <f t="shared" si="33"/>
      </c>
      <c r="D332" s="124">
        <f t="shared" si="29"/>
      </c>
      <c r="E332" s="124">
        <f t="shared" si="30"/>
      </c>
      <c r="F332" s="124">
        <f t="shared" si="31"/>
      </c>
      <c r="G332" s="125">
        <f t="shared" si="34"/>
      </c>
    </row>
    <row r="333" spans="1:7" ht="12.75">
      <c r="A333" s="126">
        <f t="shared" si="32"/>
      </c>
      <c r="B333" s="127">
        <f t="shared" si="28"/>
      </c>
      <c r="C333" s="128">
        <f t="shared" si="33"/>
      </c>
      <c r="D333" s="128">
        <f t="shared" si="29"/>
      </c>
      <c r="E333" s="128">
        <f t="shared" si="30"/>
      </c>
      <c r="F333" s="128">
        <f t="shared" si="31"/>
      </c>
      <c r="G333" s="129">
        <f t="shared" si="34"/>
      </c>
    </row>
    <row r="334" spans="1:7" ht="12.75">
      <c r="A334" s="122">
        <f t="shared" si="32"/>
      </c>
      <c r="B334" s="123">
        <f t="shared" si="28"/>
      </c>
      <c r="C334" s="124">
        <f t="shared" si="33"/>
      </c>
      <c r="D334" s="124">
        <f t="shared" si="29"/>
      </c>
      <c r="E334" s="124">
        <f t="shared" si="30"/>
      </c>
      <c r="F334" s="124">
        <f t="shared" si="31"/>
      </c>
      <c r="G334" s="125">
        <f t="shared" si="34"/>
      </c>
    </row>
    <row r="335" spans="1:7" ht="12.75">
      <c r="A335" s="122">
        <f t="shared" si="32"/>
      </c>
      <c r="B335" s="123">
        <f t="shared" si="28"/>
      </c>
      <c r="C335" s="124">
        <f t="shared" si="33"/>
      </c>
      <c r="D335" s="124">
        <f t="shared" si="29"/>
      </c>
      <c r="E335" s="124">
        <f t="shared" si="30"/>
      </c>
      <c r="F335" s="124">
        <f t="shared" si="31"/>
      </c>
      <c r="G335" s="125">
        <f t="shared" si="34"/>
      </c>
    </row>
    <row r="336" spans="1:7" ht="12.75">
      <c r="A336" s="122">
        <f t="shared" si="32"/>
      </c>
      <c r="B336" s="123">
        <f t="shared" si="28"/>
      </c>
      <c r="C336" s="124">
        <f t="shared" si="33"/>
      </c>
      <c r="D336" s="124">
        <f t="shared" si="29"/>
      </c>
      <c r="E336" s="124">
        <f t="shared" si="30"/>
      </c>
      <c r="F336" s="124">
        <f t="shared" si="31"/>
      </c>
      <c r="G336" s="125">
        <f t="shared" si="34"/>
      </c>
    </row>
    <row r="337" spans="1:7" ht="12.75">
      <c r="A337" s="122">
        <f t="shared" si="32"/>
      </c>
      <c r="B337" s="123">
        <f t="shared" si="28"/>
      </c>
      <c r="C337" s="124">
        <f t="shared" si="33"/>
      </c>
      <c r="D337" s="124">
        <f t="shared" si="29"/>
      </c>
      <c r="E337" s="124">
        <f t="shared" si="30"/>
      </c>
      <c r="F337" s="124">
        <f t="shared" si="31"/>
      </c>
      <c r="G337" s="125">
        <f t="shared" si="34"/>
      </c>
    </row>
    <row r="338" spans="1:7" ht="12.75">
      <c r="A338" s="122">
        <f t="shared" si="32"/>
      </c>
      <c r="B338" s="123">
        <f t="shared" si="28"/>
      </c>
      <c r="C338" s="124">
        <f t="shared" si="33"/>
      </c>
      <c r="D338" s="124">
        <f t="shared" si="29"/>
      </c>
      <c r="E338" s="124">
        <f t="shared" si="30"/>
      </c>
      <c r="F338" s="124">
        <f t="shared" si="31"/>
      </c>
      <c r="G338" s="125">
        <f t="shared" si="34"/>
      </c>
    </row>
    <row r="339" spans="1:7" ht="12.75">
      <c r="A339" s="122">
        <f t="shared" si="32"/>
      </c>
      <c r="B339" s="123">
        <f t="shared" si="28"/>
      </c>
      <c r="C339" s="124">
        <f t="shared" si="33"/>
      </c>
      <c r="D339" s="124">
        <f t="shared" si="29"/>
      </c>
      <c r="E339" s="124">
        <f t="shared" si="30"/>
      </c>
      <c r="F339" s="124">
        <f t="shared" si="31"/>
      </c>
      <c r="G339" s="125">
        <f t="shared" si="34"/>
      </c>
    </row>
    <row r="340" spans="1:7" ht="12.75">
      <c r="A340" s="122">
        <f t="shared" si="32"/>
      </c>
      <c r="B340" s="123">
        <f t="shared" si="28"/>
      </c>
      <c r="C340" s="124">
        <f t="shared" si="33"/>
      </c>
      <c r="D340" s="124">
        <f t="shared" si="29"/>
      </c>
      <c r="E340" s="124">
        <f t="shared" si="30"/>
      </c>
      <c r="F340" s="124">
        <f t="shared" si="31"/>
      </c>
      <c r="G340" s="125">
        <f t="shared" si="34"/>
      </c>
    </row>
    <row r="341" spans="1:7" ht="12.75">
      <c r="A341" s="122">
        <f t="shared" si="32"/>
      </c>
      <c r="B341" s="123">
        <f t="shared" si="28"/>
      </c>
      <c r="C341" s="124">
        <f t="shared" si="33"/>
      </c>
      <c r="D341" s="124">
        <f t="shared" si="29"/>
      </c>
      <c r="E341" s="124">
        <f t="shared" si="30"/>
      </c>
      <c r="F341" s="124">
        <f t="shared" si="31"/>
      </c>
      <c r="G341" s="125">
        <f t="shared" si="34"/>
      </c>
    </row>
    <row r="342" spans="1:7" ht="12.75">
      <c r="A342" s="122">
        <f t="shared" si="32"/>
      </c>
      <c r="B342" s="123">
        <f aca="true" t="shared" si="35" ref="B342:B357">Mostrar.fecha</f>
      </c>
      <c r="C342" s="124">
        <f t="shared" si="33"/>
      </c>
      <c r="D342" s="124">
        <f aca="true" t="shared" si="36" ref="D342:D357">Interés</f>
      </c>
      <c r="E342" s="124">
        <f aca="true" t="shared" si="37" ref="E342:E357">Capital</f>
      </c>
      <c r="F342" s="124">
        <f aca="true" t="shared" si="38" ref="F342:F357">Saldo.final</f>
      </c>
      <c r="G342" s="125">
        <f t="shared" si="34"/>
      </c>
    </row>
    <row r="343" spans="1:7" ht="12.75">
      <c r="A343" s="122">
        <f aca="true" t="shared" si="39" ref="A343:A357">Núm.pago</f>
      </c>
      <c r="B343" s="123">
        <f t="shared" si="35"/>
      </c>
      <c r="C343" s="124">
        <f aca="true" t="shared" si="40" ref="C343:C357">Saldo.inicial</f>
      </c>
      <c r="D343" s="124">
        <f t="shared" si="36"/>
      </c>
      <c r="E343" s="124">
        <f t="shared" si="37"/>
      </c>
      <c r="F343" s="124">
        <f t="shared" si="38"/>
      </c>
      <c r="G343" s="125">
        <f aca="true" t="shared" si="41" ref="G343:G357">Interés.acumulado</f>
      </c>
    </row>
    <row r="344" spans="1:7" ht="12.75">
      <c r="A344" s="122">
        <f t="shared" si="39"/>
      </c>
      <c r="B344" s="123">
        <f t="shared" si="35"/>
      </c>
      <c r="C344" s="124">
        <f t="shared" si="40"/>
      </c>
      <c r="D344" s="124">
        <f t="shared" si="36"/>
      </c>
      <c r="E344" s="124">
        <f t="shared" si="37"/>
      </c>
      <c r="F344" s="124">
        <f t="shared" si="38"/>
      </c>
      <c r="G344" s="125">
        <f t="shared" si="41"/>
      </c>
    </row>
    <row r="345" spans="1:7" ht="12.75">
      <c r="A345" s="126">
        <f t="shared" si="39"/>
      </c>
      <c r="B345" s="127">
        <f t="shared" si="35"/>
      </c>
      <c r="C345" s="128">
        <f t="shared" si="40"/>
      </c>
      <c r="D345" s="128">
        <f t="shared" si="36"/>
      </c>
      <c r="E345" s="128">
        <f t="shared" si="37"/>
      </c>
      <c r="F345" s="128">
        <f t="shared" si="38"/>
      </c>
      <c r="G345" s="129">
        <f t="shared" si="41"/>
      </c>
    </row>
    <row r="346" spans="1:7" ht="12.75">
      <c r="A346" s="122">
        <f t="shared" si="39"/>
      </c>
      <c r="B346" s="123">
        <f t="shared" si="35"/>
      </c>
      <c r="C346" s="124">
        <f t="shared" si="40"/>
      </c>
      <c r="D346" s="124">
        <f t="shared" si="36"/>
      </c>
      <c r="E346" s="124">
        <f t="shared" si="37"/>
      </c>
      <c r="F346" s="124">
        <f t="shared" si="38"/>
      </c>
      <c r="G346" s="125">
        <f t="shared" si="41"/>
      </c>
    </row>
    <row r="347" spans="1:7" ht="12.75">
      <c r="A347" s="122">
        <f t="shared" si="39"/>
      </c>
      <c r="B347" s="123">
        <f t="shared" si="35"/>
      </c>
      <c r="C347" s="124">
        <f t="shared" si="40"/>
      </c>
      <c r="D347" s="124">
        <f t="shared" si="36"/>
      </c>
      <c r="E347" s="124">
        <f t="shared" si="37"/>
      </c>
      <c r="F347" s="124">
        <f t="shared" si="38"/>
      </c>
      <c r="G347" s="125">
        <f t="shared" si="41"/>
      </c>
    </row>
    <row r="348" spans="1:7" ht="12.75">
      <c r="A348" s="122">
        <f t="shared" si="39"/>
      </c>
      <c r="B348" s="123">
        <f t="shared" si="35"/>
      </c>
      <c r="C348" s="124">
        <f t="shared" si="40"/>
      </c>
      <c r="D348" s="124">
        <f t="shared" si="36"/>
      </c>
      <c r="E348" s="124">
        <f t="shared" si="37"/>
      </c>
      <c r="F348" s="124">
        <f t="shared" si="38"/>
      </c>
      <c r="G348" s="125">
        <f t="shared" si="41"/>
      </c>
    </row>
    <row r="349" spans="1:7" ht="12.75">
      <c r="A349" s="122">
        <f t="shared" si="39"/>
      </c>
      <c r="B349" s="123">
        <f t="shared" si="35"/>
      </c>
      <c r="C349" s="124">
        <f t="shared" si="40"/>
      </c>
      <c r="D349" s="124">
        <f t="shared" si="36"/>
      </c>
      <c r="E349" s="124">
        <f t="shared" si="37"/>
      </c>
      <c r="F349" s="124">
        <f t="shared" si="38"/>
      </c>
      <c r="G349" s="125">
        <f t="shared" si="41"/>
      </c>
    </row>
    <row r="350" spans="1:7" ht="12.75">
      <c r="A350" s="122">
        <f t="shared" si="39"/>
      </c>
      <c r="B350" s="123">
        <f t="shared" si="35"/>
      </c>
      <c r="C350" s="124">
        <f t="shared" si="40"/>
      </c>
      <c r="D350" s="124">
        <f t="shared" si="36"/>
      </c>
      <c r="E350" s="124">
        <f t="shared" si="37"/>
      </c>
      <c r="F350" s="124">
        <f t="shared" si="38"/>
      </c>
      <c r="G350" s="125">
        <f t="shared" si="41"/>
      </c>
    </row>
    <row r="351" spans="1:7" ht="12.75">
      <c r="A351" s="122">
        <f t="shared" si="39"/>
      </c>
      <c r="B351" s="123">
        <f t="shared" si="35"/>
      </c>
      <c r="C351" s="124">
        <f t="shared" si="40"/>
      </c>
      <c r="D351" s="124">
        <f t="shared" si="36"/>
      </c>
      <c r="E351" s="124">
        <f t="shared" si="37"/>
      </c>
      <c r="F351" s="124">
        <f t="shared" si="38"/>
      </c>
      <c r="G351" s="125">
        <f t="shared" si="41"/>
      </c>
    </row>
    <row r="352" spans="1:7" ht="12.75">
      <c r="A352" s="122">
        <f t="shared" si="39"/>
      </c>
      <c r="B352" s="123">
        <f t="shared" si="35"/>
      </c>
      <c r="C352" s="124">
        <f t="shared" si="40"/>
      </c>
      <c r="D352" s="124">
        <f t="shared" si="36"/>
      </c>
      <c r="E352" s="124">
        <f t="shared" si="37"/>
      </c>
      <c r="F352" s="124">
        <f t="shared" si="38"/>
      </c>
      <c r="G352" s="125">
        <f t="shared" si="41"/>
      </c>
    </row>
    <row r="353" spans="1:7" ht="12.75">
      <c r="A353" s="122">
        <f t="shared" si="39"/>
      </c>
      <c r="B353" s="123">
        <f t="shared" si="35"/>
      </c>
      <c r="C353" s="124">
        <f t="shared" si="40"/>
      </c>
      <c r="D353" s="124">
        <f t="shared" si="36"/>
      </c>
      <c r="E353" s="124">
        <f t="shared" si="37"/>
      </c>
      <c r="F353" s="124">
        <f t="shared" si="38"/>
      </c>
      <c r="G353" s="125">
        <f t="shared" si="41"/>
      </c>
    </row>
    <row r="354" spans="1:7" ht="12.75">
      <c r="A354" s="122">
        <f t="shared" si="39"/>
      </c>
      <c r="B354" s="123">
        <f t="shared" si="35"/>
      </c>
      <c r="C354" s="124">
        <f t="shared" si="40"/>
      </c>
      <c r="D354" s="124">
        <f t="shared" si="36"/>
      </c>
      <c r="E354" s="124">
        <f t="shared" si="37"/>
      </c>
      <c r="F354" s="124">
        <f t="shared" si="38"/>
      </c>
      <c r="G354" s="125">
        <f t="shared" si="41"/>
      </c>
    </row>
    <row r="355" spans="1:7" ht="12.75">
      <c r="A355" s="122">
        <f t="shared" si="39"/>
      </c>
      <c r="B355" s="123">
        <f t="shared" si="35"/>
      </c>
      <c r="C355" s="124">
        <f t="shared" si="40"/>
      </c>
      <c r="D355" s="124">
        <f t="shared" si="36"/>
      </c>
      <c r="E355" s="124">
        <f t="shared" si="37"/>
      </c>
      <c r="F355" s="124">
        <f t="shared" si="38"/>
      </c>
      <c r="G355" s="125">
        <f t="shared" si="41"/>
      </c>
    </row>
    <row r="356" spans="1:7" ht="12.75">
      <c r="A356" s="122">
        <f t="shared" si="39"/>
      </c>
      <c r="B356" s="123">
        <f t="shared" si="35"/>
      </c>
      <c r="C356" s="124">
        <f t="shared" si="40"/>
      </c>
      <c r="D356" s="124">
        <f t="shared" si="36"/>
      </c>
      <c r="E356" s="124">
        <f t="shared" si="37"/>
      </c>
      <c r="F356" s="124">
        <f t="shared" si="38"/>
      </c>
      <c r="G356" s="125">
        <f t="shared" si="41"/>
      </c>
    </row>
    <row r="357" spans="1:7" ht="12.75">
      <c r="A357" s="126">
        <f t="shared" si="39"/>
      </c>
      <c r="B357" s="127">
        <f t="shared" si="35"/>
      </c>
      <c r="C357" s="128">
        <f t="shared" si="40"/>
      </c>
      <c r="D357" s="128">
        <f t="shared" si="36"/>
      </c>
      <c r="E357" s="128">
        <f t="shared" si="37"/>
      </c>
      <c r="F357" s="128">
        <f t="shared" si="38"/>
      </c>
      <c r="G357" s="129">
        <f t="shared" si="41"/>
      </c>
    </row>
  </sheetData>
  <sheetProtection sheet="1" objects="1" scenarios="1"/>
  <printOptions horizontalCentered="1" verticalCentered="1"/>
  <pageMargins left="0.5905511811023623" right="0.5905511811023623" top="0.5905511811023623" bottom="0.5905511811023623" header="0" footer="0"/>
  <pageSetup fitToHeight="2" horizontalDpi="180" verticalDpi="180" orientation="portrait" paperSize="9" r:id="rId3"/>
  <headerFooter alignWithMargins="0">
    <oddHeader xml:space="preserve">&amp;C </oddHeader>
    <oddFooter xml:space="preserve">&amp;C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servidor_ases</cp:lastModifiedBy>
  <cp:lastPrinted>1994-03-16T13:48:16Z</cp:lastPrinted>
  <dcterms:created xsi:type="dcterms:W3CDTF">1994-02-09T18:15:00Z</dcterms:created>
  <dcterms:modified xsi:type="dcterms:W3CDTF">2001-06-13T15:16:26Z</dcterms:modified>
  <cp:category/>
  <cp:version/>
  <cp:contentType/>
  <cp:contentStatus/>
</cp:coreProperties>
</file>